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\Desktop\"/>
    </mc:Choice>
  </mc:AlternateContent>
  <bookViews>
    <workbookView xWindow="0" yWindow="0" windowWidth="20490" windowHeight="7620" tabRatio="500" activeTab="1"/>
  </bookViews>
  <sheets>
    <sheet name="Форма 2 на" sheetId="1" r:id="rId1"/>
    <sheet name="Форма 2 за" sheetId="2" r:id="rId2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8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29" i="1"/>
  <c r="F28" i="1"/>
  <c r="F27" i="1"/>
  <c r="F26" i="1"/>
  <c r="F25" i="1"/>
  <c r="F18" i="1"/>
  <c r="F16" i="1"/>
  <c r="F15" i="1"/>
  <c r="F14" i="1"/>
  <c r="F23" i="1"/>
  <c r="F22" i="1"/>
  <c r="F21" i="1"/>
  <c r="F20" i="1"/>
  <c r="F19" i="1"/>
  <c r="F44" i="1"/>
  <c r="F32" i="1"/>
  <c r="F31" i="1"/>
  <c r="F30" i="1"/>
  <c r="F24" i="1"/>
  <c r="F17" i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7" i="1"/>
  <c r="E26" i="1"/>
  <c r="E25" i="1"/>
  <c r="E24" i="1"/>
  <c r="E23" i="1"/>
  <c r="E22" i="1"/>
  <c r="E20" i="1"/>
  <c r="E21" i="1"/>
  <c r="E19" i="1"/>
  <c r="E17" i="1"/>
  <c r="E18" i="1"/>
  <c r="E16" i="1"/>
  <c r="E15" i="1"/>
  <c r="E14" i="1"/>
  <c r="G30" i="2" l="1"/>
  <c r="G21" i="2" l="1"/>
  <c r="G20" i="2"/>
  <c r="G15" i="2"/>
  <c r="G17" i="2"/>
  <c r="G45" i="1"/>
  <c r="G33" i="1"/>
  <c r="G32" i="1"/>
  <c r="G31" i="1"/>
  <c r="G30" i="1"/>
  <c r="G26" i="1"/>
  <c r="G25" i="1"/>
  <c r="G23" i="1"/>
  <c r="G22" i="1"/>
  <c r="G21" i="1"/>
  <c r="G20" i="1"/>
  <c r="G19" i="1"/>
  <c r="G17" i="1"/>
  <c r="G14" i="1"/>
  <c r="G18" i="1" s="1"/>
  <c r="G24" i="1" s="1"/>
  <c r="G28" i="1" s="1"/>
  <c r="G29" i="1" s="1"/>
  <c r="G16" i="1" s="1"/>
  <c r="G23" i="2"/>
  <c r="G34" i="1" l="1"/>
  <c r="G36" i="1"/>
  <c r="G37" i="1" s="1"/>
  <c r="G38" i="1" s="1"/>
  <c r="G35" i="1"/>
  <c r="G15" i="1"/>
  <c r="G45" i="2"/>
  <c r="G33" i="2"/>
  <c r="G31" i="2"/>
  <c r="G25" i="2"/>
  <c r="G19" i="2"/>
  <c r="G14" i="2"/>
  <c r="G27" i="1" l="1"/>
  <c r="G39" i="1"/>
  <c r="G40" i="1" s="1"/>
  <c r="G41" i="1" s="1"/>
  <c r="G43" i="1" s="1"/>
  <c r="G44" i="1" s="1"/>
  <c r="G46" i="1" s="1"/>
  <c r="G22" i="2"/>
  <c r="G26" i="2"/>
  <c r="G32" i="2"/>
  <c r="G34" i="2"/>
  <c r="G18" i="2"/>
  <c r="G24" i="2" s="1"/>
  <c r="G28" i="2" s="1"/>
  <c r="G29" i="2" s="1"/>
  <c r="G16" i="2" s="1"/>
  <c r="G47" i="1" l="1"/>
  <c r="G48" i="1" s="1"/>
  <c r="G36" i="2"/>
  <c r="G37" i="2" s="1"/>
  <c r="G38" i="2" s="1"/>
  <c r="G27" i="2" s="1"/>
  <c r="G35" i="2"/>
  <c r="G39" i="2" l="1"/>
  <c r="G40" i="2" s="1"/>
  <c r="G41" i="2" s="1"/>
  <c r="G43" i="2" s="1"/>
  <c r="G44" i="2" s="1"/>
  <c r="G46" i="2" s="1"/>
  <c r="G47" i="2" s="1"/>
  <c r="G48" i="2" s="1"/>
</calcChain>
</file>

<file path=xl/sharedStrings.xml><?xml version="1.0" encoding="utf-8"?>
<sst xmlns="http://schemas.openxmlformats.org/spreadsheetml/2006/main" count="243" uniqueCount="60">
  <si>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</si>
  <si>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</si>
  <si>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</si>
  <si>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</si>
  <si>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</si>
  <si>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</si>
  <si>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</si>
  <si>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</si>
  <si>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</si>
  <si>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</si>
  <si>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</si>
  <si>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</si>
  <si>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</si>
  <si>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</si>
  <si>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</si>
  <si>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</si>
  <si>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Ольгинка-пгт. Новомихайловский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</si>
  <si>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</si>
  <si>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</si>
  <si>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</si>
  <si>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</si>
  <si>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</si>
  <si>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</si>
  <si>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</si>
  <si>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</si>
  <si>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И.П. Мардиросян А.И. </t>
  </si>
  <si>
    <t xml:space="preserve">И.П. Оганисян М.С. </t>
  </si>
  <si>
    <t xml:space="preserve">И.П. Недашковская С.А. </t>
  </si>
  <si>
    <t>ГШРП - 1пгт. Новомихайловский</t>
  </si>
  <si>
    <t xml:space="preserve">И.П. Кашанян А.П. </t>
  </si>
  <si>
    <t>ООО УК «Заречье»</t>
  </si>
  <si>
    <t>ГРС - 2 пгт. Джубга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</si>
  <si>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</si>
  <si>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</si>
  <si>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</si>
  <si>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</si>
  <si>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</si>
  <si>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</si>
  <si>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</si>
  <si>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</si>
  <si>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</si>
  <si>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</si>
  <si>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</si>
  <si>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</si>
  <si>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</si>
  <si>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</si>
  <si>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</si>
  <si>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Кашанян Артур (пляж блок)</t>
  </si>
  <si>
    <t>Дебиров (гостиница)</t>
  </si>
  <si>
    <t>Дебиров (ресторан)</t>
  </si>
  <si>
    <t>Гостиница "Парадиз"</t>
  </si>
  <si>
    <t>Синенко Е.А. гостевой дом</t>
  </si>
  <si>
    <t>Оганнисян Г.С. Магазин кафе</t>
  </si>
  <si>
    <t xml:space="preserve">Сельскохозяйственная община Харампуровская </t>
  </si>
  <si>
    <t>Моисеева В.А. (магазин автозапчастей)</t>
  </si>
  <si>
    <t>ООО "ФЭБ"</t>
  </si>
  <si>
    <t>Костанян В.С.</t>
  </si>
  <si>
    <t xml:space="preserve"> </t>
  </si>
  <si>
    <t>на ноябрь 2020 года</t>
  </si>
  <si>
    <t>на 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</si>
</sst>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9" borderId="3" xfId="0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49" fontId="0" fillId="9" borderId="3" xfId="0" applyNumberFormat="1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>
      <alignment horizontal="center" vertical="center" wrapText="1"/>
    </xf>
    <xf numFmtId="0" fontId="0" fillId="9" borderId="3" xfId="0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41" workbookViewId="0">
      <selection activeCell="F14" sqref="F14:F51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 x14ac:dyDescent="0.25">
      <c r="G1" t="s">
        <v>0</v>
      </c>
    </row>
    <row r="2" spans="1:7" ht="32.1" customHeight="1" x14ac:dyDescent="0.25">
      <c r="F2" s="26" t="s">
        <v>1</v>
      </c>
      <c r="G2" s="26"/>
    </row>
    <row r="3" spans="1:7" x14ac:dyDescent="0.25">
      <c r="G3" s="1" t="s">
        <v>2</v>
      </c>
    </row>
    <row r="4" spans="1:7" ht="75" customHeight="1" x14ac:dyDescent="0.25">
      <c r="A4" s="27" t="s">
        <v>3</v>
      </c>
      <c r="B4" s="27"/>
      <c r="C4" s="27"/>
      <c r="D4" s="27"/>
      <c r="E4" s="27"/>
      <c r="F4" s="27"/>
      <c r="G4" s="27"/>
    </row>
    <row r="5" spans="1:7" x14ac:dyDescent="0.25">
      <c r="A5" s="25" t="s">
        <v>4</v>
      </c>
      <c r="B5" s="25"/>
      <c r="C5" s="25"/>
      <c r="D5" s="25"/>
      <c r="E5" s="25"/>
      <c r="F5" s="25"/>
      <c r="G5" s="25"/>
    </row>
    <row r="6" spans="1:7" x14ac:dyDescent="0.25">
      <c r="B6" s="25" t="s">
        <v>5</v>
      </c>
      <c r="C6" s="25"/>
      <c r="D6" s="25"/>
      <c r="E6" s="25"/>
      <c r="F6" s="25"/>
      <c r="G6" s="1"/>
    </row>
    <row r="7" spans="1:7" x14ac:dyDescent="0.25">
      <c r="B7" s="28" t="s">
        <v>58</v>
      </c>
      <c r="C7" s="29"/>
      <c r="D7" s="29"/>
      <c r="E7" s="29"/>
      <c r="F7" s="29"/>
    </row>
    <row r="8" spans="1:7" x14ac:dyDescent="0.25">
      <c r="B8" s="25" t="s">
        <v>6</v>
      </c>
      <c r="C8" s="25"/>
      <c r="D8" s="25"/>
      <c r="E8" s="25"/>
      <c r="F8" s="25"/>
    </row>
    <row r="9" spans="1:7" x14ac:dyDescent="0.25">
      <c r="A9" s="2"/>
    </row>
    <row r="10" spans="1:7" x14ac:dyDescent="0.25">
      <c r="A10" s="3" t="s">
        <v>7</v>
      </c>
    </row>
    <row r="12" spans="1:7" ht="90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5" x14ac:dyDescent="0.25">
      <c r="A14" s="6" t="s">
        <v>15</v>
      </c>
      <c r="B14" s="7" t="s">
        <v>16</v>
      </c>
      <c r="C14" s="15" t="s">
        <v>17</v>
      </c>
      <c r="D14" s="5">
        <v>8</v>
      </c>
      <c r="E14" s="8">
        <f>61456/1000000</f>
        <v>6.1455999999999997E-2</v>
      </c>
      <c r="F14" s="14">
        <f>126645/1000000</f>
        <v>0.12664500000000001</v>
      </c>
      <c r="G14" s="8">
        <f>1.125-F14</f>
        <v>0.99835499999999999</v>
      </c>
    </row>
    <row r="15" spans="1:7" ht="30" x14ac:dyDescent="0.25">
      <c r="A15" s="6" t="s">
        <v>18</v>
      </c>
      <c r="B15" s="7" t="s">
        <v>19</v>
      </c>
      <c r="C15" s="16" t="s">
        <v>20</v>
      </c>
      <c r="D15" s="5">
        <v>5</v>
      </c>
      <c r="E15" s="8">
        <f>17095/1000000</f>
        <v>1.7094999999999999E-2</v>
      </c>
      <c r="F15" s="14">
        <f>76421/1000000</f>
        <v>7.6421000000000003E-2</v>
      </c>
      <c r="G15" s="8">
        <f>2.726-G14</f>
        <v>1.7276449999999999</v>
      </c>
    </row>
    <row r="16" spans="1:7" ht="30" x14ac:dyDescent="0.25">
      <c r="A16" s="6" t="s">
        <v>18</v>
      </c>
      <c r="B16" s="7" t="s">
        <v>19</v>
      </c>
      <c r="C16" s="16" t="s">
        <v>21</v>
      </c>
      <c r="D16" s="5">
        <v>6</v>
      </c>
      <c r="E16" s="8">
        <f>66300/1000000</f>
        <v>6.6299999999999998E-2</v>
      </c>
      <c r="F16" s="14">
        <f>9325/1000000</f>
        <v>9.325E-3</v>
      </c>
      <c r="G16" s="8">
        <f>G29-F16</f>
        <v>0.68816299999999997</v>
      </c>
    </row>
    <row r="17" spans="1:7" ht="30" x14ac:dyDescent="0.25">
      <c r="A17" s="6" t="s">
        <v>18</v>
      </c>
      <c r="B17" s="7" t="s">
        <v>19</v>
      </c>
      <c r="C17" s="15" t="s">
        <v>22</v>
      </c>
      <c r="D17" s="5">
        <v>7</v>
      </c>
      <c r="E17" s="8">
        <f>1250/1000000</f>
        <v>1.25E-3</v>
      </c>
      <c r="F17" s="14">
        <f>0/1000000</f>
        <v>0</v>
      </c>
      <c r="G17" s="8">
        <f>E17-F17</f>
        <v>1.25E-3</v>
      </c>
    </row>
    <row r="18" spans="1:7" ht="45" x14ac:dyDescent="0.25">
      <c r="A18" s="6" t="s">
        <v>23</v>
      </c>
      <c r="B18" s="7" t="s">
        <v>24</v>
      </c>
      <c r="C18" s="15" t="s">
        <v>17</v>
      </c>
      <c r="D18" s="5">
        <v>8</v>
      </c>
      <c r="E18" s="8">
        <f>36900/1000000</f>
        <v>3.6900000000000002E-2</v>
      </c>
      <c r="F18" s="14">
        <f>141372/1000000</f>
        <v>0.141372</v>
      </c>
      <c r="G18" s="8">
        <f>G14-0.058</f>
        <v>0.94035499999999994</v>
      </c>
    </row>
    <row r="19" spans="1:7" ht="30" x14ac:dyDescent="0.25">
      <c r="A19" s="6" t="s">
        <v>23</v>
      </c>
      <c r="B19" s="7" t="s">
        <v>19</v>
      </c>
      <c r="C19" s="15" t="s">
        <v>25</v>
      </c>
      <c r="D19" s="5">
        <v>7</v>
      </c>
      <c r="E19" s="8">
        <f>750/1000000</f>
        <v>7.5000000000000002E-4</v>
      </c>
      <c r="F19" s="14">
        <f>385/1000000</f>
        <v>3.8499999999999998E-4</v>
      </c>
      <c r="G19" s="8">
        <f>E19-F19</f>
        <v>3.6500000000000004E-4</v>
      </c>
    </row>
    <row r="20" spans="1:7" ht="30" x14ac:dyDescent="0.25">
      <c r="A20" s="6" t="s">
        <v>23</v>
      </c>
      <c r="B20" s="7" t="s">
        <v>19</v>
      </c>
      <c r="C20" s="15" t="s">
        <v>26</v>
      </c>
      <c r="D20" s="5">
        <v>7</v>
      </c>
      <c r="E20" s="8">
        <f>2500/1000000</f>
        <v>2.5000000000000001E-3</v>
      </c>
      <c r="F20" s="14">
        <f>247/1000000</f>
        <v>2.4699999999999999E-4</v>
      </c>
      <c r="G20" s="8">
        <f>E20-F20</f>
        <v>2.2530000000000002E-3</v>
      </c>
    </row>
    <row r="21" spans="1:7" ht="30" x14ac:dyDescent="0.25">
      <c r="A21" s="6" t="s">
        <v>23</v>
      </c>
      <c r="B21" s="7" t="s">
        <v>19</v>
      </c>
      <c r="C21" s="15" t="s">
        <v>27</v>
      </c>
      <c r="D21" s="5">
        <v>7</v>
      </c>
      <c r="E21" s="8">
        <f>750/1000000</f>
        <v>7.5000000000000002E-4</v>
      </c>
      <c r="F21" s="14">
        <f>202/1000000</f>
        <v>2.02E-4</v>
      </c>
      <c r="G21" s="14">
        <f>E21-F21</f>
        <v>5.4799999999999998E-4</v>
      </c>
    </row>
    <row r="22" spans="1:7" ht="30" x14ac:dyDescent="0.25">
      <c r="A22" s="6" t="s">
        <v>28</v>
      </c>
      <c r="B22" s="7" t="s">
        <v>19</v>
      </c>
      <c r="C22" s="15" t="s">
        <v>29</v>
      </c>
      <c r="D22" s="5">
        <v>7</v>
      </c>
      <c r="E22" s="8">
        <f>3580/1000000</f>
        <v>3.5799999999999998E-3</v>
      </c>
      <c r="F22" s="14">
        <f>262/1000000</f>
        <v>2.6200000000000003E-4</v>
      </c>
      <c r="G22" s="8">
        <f>E22-F22</f>
        <v>3.3179999999999998E-3</v>
      </c>
    </row>
    <row r="23" spans="1:7" ht="30" x14ac:dyDescent="0.25">
      <c r="A23" s="6" t="s">
        <v>28</v>
      </c>
      <c r="B23" s="7" t="s">
        <v>19</v>
      </c>
      <c r="C23" s="17" t="s">
        <v>30</v>
      </c>
      <c r="D23" s="5">
        <v>5</v>
      </c>
      <c r="E23" s="8">
        <f>19000/1000000</f>
        <v>1.9E-2</v>
      </c>
      <c r="F23" s="14">
        <f>14927/1000000</f>
        <v>1.4926999999999999E-2</v>
      </c>
      <c r="G23" s="8">
        <f>E23-F23</f>
        <v>4.0730000000000002E-3</v>
      </c>
    </row>
    <row r="24" spans="1:7" ht="45" x14ac:dyDescent="0.25">
      <c r="A24" s="6" t="s">
        <v>31</v>
      </c>
      <c r="B24" s="7" t="s">
        <v>32</v>
      </c>
      <c r="C24" s="15" t="s">
        <v>17</v>
      </c>
      <c r="D24" s="5">
        <v>8</v>
      </c>
      <c r="E24" s="8">
        <f>36941/1000000</f>
        <v>3.6941000000000002E-2</v>
      </c>
      <c r="F24" s="14">
        <f>68204/1000000</f>
        <v>6.8204000000000001E-2</v>
      </c>
      <c r="G24" s="8">
        <f>G18-0.038</f>
        <v>0.90235499999999991</v>
      </c>
    </row>
    <row r="25" spans="1:7" ht="30" x14ac:dyDescent="0.25">
      <c r="A25" s="6" t="s">
        <v>28</v>
      </c>
      <c r="B25" s="7" t="s">
        <v>19</v>
      </c>
      <c r="C25" s="18" t="s">
        <v>33</v>
      </c>
      <c r="D25" s="5">
        <v>7</v>
      </c>
      <c r="E25" s="8">
        <f>650/1000000</f>
        <v>6.4999999999999997E-4</v>
      </c>
      <c r="F25" s="14">
        <f>578/1000000</f>
        <v>5.7799999999999995E-4</v>
      </c>
      <c r="G25" s="8">
        <f>E25-F25</f>
        <v>7.2000000000000015E-5</v>
      </c>
    </row>
    <row r="26" spans="1:7" ht="30" x14ac:dyDescent="0.25">
      <c r="A26" s="6" t="s">
        <v>18</v>
      </c>
      <c r="B26" s="6" t="s">
        <v>19</v>
      </c>
      <c r="C26" s="15" t="s">
        <v>34</v>
      </c>
      <c r="D26" s="5">
        <v>7</v>
      </c>
      <c r="E26" s="8">
        <f>900/1000000</f>
        <v>8.9999999999999998E-4</v>
      </c>
      <c r="F26" s="14">
        <f>284/1000000</f>
        <v>2.8400000000000002E-4</v>
      </c>
      <c r="G26" s="8">
        <f>E26-F26</f>
        <v>6.1600000000000001E-4</v>
      </c>
    </row>
    <row r="27" spans="1:7" ht="30" x14ac:dyDescent="0.25">
      <c r="A27" s="6" t="s">
        <v>18</v>
      </c>
      <c r="B27" s="6" t="s">
        <v>19</v>
      </c>
      <c r="C27" s="15" t="s">
        <v>35</v>
      </c>
      <c r="D27" s="5">
        <v>7</v>
      </c>
      <c r="E27" s="8">
        <f>120/1000000</f>
        <v>1.2E-4</v>
      </c>
      <c r="F27" s="14">
        <f>749/1000000</f>
        <v>7.4899999999999999E-4</v>
      </c>
      <c r="G27" s="14">
        <f>G38-F27</f>
        <v>0.68003900000000006</v>
      </c>
    </row>
    <row r="28" spans="1:7" ht="30" x14ac:dyDescent="0.25">
      <c r="A28" s="6" t="s">
        <v>28</v>
      </c>
      <c r="B28" s="6" t="s">
        <v>19</v>
      </c>
      <c r="C28" s="15" t="s">
        <v>36</v>
      </c>
      <c r="D28" s="5">
        <v>5</v>
      </c>
      <c r="E28" s="8">
        <v>0</v>
      </c>
      <c r="F28" s="14">
        <f>95358/1000000</f>
        <v>9.5357999999999998E-2</v>
      </c>
      <c r="G28" s="8">
        <f>G24-F28</f>
        <v>0.80699699999999996</v>
      </c>
    </row>
    <row r="29" spans="1:7" ht="30" x14ac:dyDescent="0.25">
      <c r="A29" s="6" t="s">
        <v>28</v>
      </c>
      <c r="B29" s="6" t="s">
        <v>19</v>
      </c>
      <c r="C29" s="15" t="s">
        <v>37</v>
      </c>
      <c r="D29" s="5">
        <v>5</v>
      </c>
      <c r="E29" s="8">
        <v>0</v>
      </c>
      <c r="F29" s="14">
        <f>109509/1000000</f>
        <v>0.109509</v>
      </c>
      <c r="G29" s="8">
        <f>G28-F29</f>
        <v>0.697488</v>
      </c>
    </row>
    <row r="30" spans="1:7" ht="30" x14ac:dyDescent="0.25">
      <c r="A30" s="6" t="s">
        <v>23</v>
      </c>
      <c r="B30" s="6" t="s">
        <v>19</v>
      </c>
      <c r="C30" s="15" t="s">
        <v>38</v>
      </c>
      <c r="D30" s="5">
        <v>7</v>
      </c>
      <c r="E30" s="8">
        <f>3000/1000000</f>
        <v>3.0000000000000001E-3</v>
      </c>
      <c r="F30" s="14">
        <f>0/1000000</f>
        <v>0</v>
      </c>
      <c r="G30" s="8">
        <f>E30-F30</f>
        <v>3.0000000000000001E-3</v>
      </c>
    </row>
    <row r="31" spans="1:7" ht="30" x14ac:dyDescent="0.25">
      <c r="A31" s="6" t="s">
        <v>23</v>
      </c>
      <c r="B31" s="6" t="s">
        <v>19</v>
      </c>
      <c r="C31" s="15" t="s">
        <v>39</v>
      </c>
      <c r="D31" s="5">
        <v>7</v>
      </c>
      <c r="E31" s="8">
        <f>2860/1000000</f>
        <v>2.8600000000000001E-3</v>
      </c>
      <c r="F31" s="14">
        <f>0/1000000</f>
        <v>0</v>
      </c>
      <c r="G31" s="8">
        <f>E31-F31</f>
        <v>2.8600000000000001E-3</v>
      </c>
    </row>
    <row r="32" spans="1:7" ht="30" x14ac:dyDescent="0.25">
      <c r="A32" s="6" t="s">
        <v>23</v>
      </c>
      <c r="B32" s="6" t="s">
        <v>19</v>
      </c>
      <c r="C32" s="15" t="s">
        <v>40</v>
      </c>
      <c r="D32" s="5">
        <v>7</v>
      </c>
      <c r="E32" s="8">
        <f>800/1000000</f>
        <v>8.0000000000000004E-4</v>
      </c>
      <c r="F32" s="14">
        <f>0/1000000</f>
        <v>0</v>
      </c>
      <c r="G32" s="8">
        <f>E32-F32</f>
        <v>8.0000000000000004E-4</v>
      </c>
    </row>
    <row r="33" spans="1:7" ht="30" x14ac:dyDescent="0.25">
      <c r="A33" s="6" t="s">
        <v>23</v>
      </c>
      <c r="B33" s="6" t="s">
        <v>19</v>
      </c>
      <c r="C33" s="16" t="s">
        <v>41</v>
      </c>
      <c r="D33" s="5">
        <v>7</v>
      </c>
      <c r="E33" s="8">
        <f>180/1000000</f>
        <v>1.8000000000000001E-4</v>
      </c>
      <c r="F33" s="14">
        <f>275/1000000</f>
        <v>2.7500000000000002E-4</v>
      </c>
      <c r="G33" s="8">
        <f>E33-F33</f>
        <v>-9.5000000000000005E-5</v>
      </c>
    </row>
    <row r="34" spans="1:7" ht="30" x14ac:dyDescent="0.25">
      <c r="A34" s="6" t="s">
        <v>23</v>
      </c>
      <c r="B34" s="6" t="s">
        <v>19</v>
      </c>
      <c r="C34" s="15" t="s">
        <v>36</v>
      </c>
      <c r="D34" s="5">
        <v>5</v>
      </c>
      <c r="E34" s="8">
        <v>0</v>
      </c>
      <c r="F34" s="14">
        <f>72142/1000000</f>
        <v>7.2141999999999998E-2</v>
      </c>
      <c r="G34" s="8">
        <f>G14-F34</f>
        <v>0.92621299999999995</v>
      </c>
    </row>
    <row r="35" spans="1:7" ht="30" x14ac:dyDescent="0.25">
      <c r="A35" s="6" t="s">
        <v>28</v>
      </c>
      <c r="B35" s="6" t="s">
        <v>19</v>
      </c>
      <c r="C35" s="15" t="s">
        <v>42</v>
      </c>
      <c r="D35" s="5">
        <v>7</v>
      </c>
      <c r="E35" s="8">
        <f>120/1000000</f>
        <v>1.2E-4</v>
      </c>
      <c r="F35" s="14">
        <f>612/1000000</f>
        <v>6.1200000000000002E-4</v>
      </c>
      <c r="G35" s="8">
        <f>G16-F35</f>
        <v>0.68755100000000002</v>
      </c>
    </row>
    <row r="36" spans="1:7" ht="45" x14ac:dyDescent="0.25">
      <c r="A36" s="6" t="s">
        <v>23</v>
      </c>
      <c r="B36" s="6" t="s">
        <v>19</v>
      </c>
      <c r="C36" s="15" t="s">
        <v>43</v>
      </c>
      <c r="D36" s="5">
        <v>7</v>
      </c>
      <c r="E36" s="8">
        <f>5100/1000000</f>
        <v>5.1000000000000004E-3</v>
      </c>
      <c r="F36" s="14">
        <f>1950/1000000</f>
        <v>1.9499999999999999E-3</v>
      </c>
      <c r="G36" s="8">
        <f>G16-F36</f>
        <v>0.68621299999999996</v>
      </c>
    </row>
    <row r="37" spans="1:7" ht="30" x14ac:dyDescent="0.25">
      <c r="A37" s="6" t="s">
        <v>44</v>
      </c>
      <c r="B37" s="6" t="s">
        <v>19</v>
      </c>
      <c r="C37" s="15" t="s">
        <v>45</v>
      </c>
      <c r="D37" s="5">
        <v>7</v>
      </c>
      <c r="E37" s="8">
        <f>16300/1000000</f>
        <v>1.6299999999999999E-2</v>
      </c>
      <c r="F37" s="14">
        <f>4616/1000000</f>
        <v>4.6160000000000003E-3</v>
      </c>
      <c r="G37" s="8">
        <f>G36-F37</f>
        <v>0.68159700000000001</v>
      </c>
    </row>
    <row r="38" spans="1:7" ht="30" x14ac:dyDescent="0.25">
      <c r="A38" s="6" t="s">
        <v>44</v>
      </c>
      <c r="B38" s="6" t="s">
        <v>19</v>
      </c>
      <c r="C38" s="15" t="s">
        <v>46</v>
      </c>
      <c r="D38" s="5">
        <v>7</v>
      </c>
      <c r="E38" s="8">
        <f>1800/1000000</f>
        <v>1.8E-3</v>
      </c>
      <c r="F38" s="14">
        <f>809/1000000</f>
        <v>8.0900000000000004E-4</v>
      </c>
      <c r="G38" s="8">
        <f>G37-F38</f>
        <v>0.68078800000000006</v>
      </c>
    </row>
    <row r="39" spans="1:7" ht="30" x14ac:dyDescent="0.25">
      <c r="A39" s="6" t="s">
        <v>44</v>
      </c>
      <c r="B39" s="6" t="s">
        <v>19</v>
      </c>
      <c r="C39" s="15" t="s">
        <v>47</v>
      </c>
      <c r="D39" s="5">
        <v>7</v>
      </c>
      <c r="E39" s="8">
        <f>620/1000000</f>
        <v>6.2E-4</v>
      </c>
      <c r="F39" s="14">
        <f>0/1000000</f>
        <v>0</v>
      </c>
      <c r="G39" s="8">
        <f>G38-F39</f>
        <v>0.68078800000000006</v>
      </c>
    </row>
    <row r="40" spans="1:7" ht="30" x14ac:dyDescent="0.25">
      <c r="A40" s="6" t="s">
        <v>44</v>
      </c>
      <c r="B40" s="6" t="s">
        <v>19</v>
      </c>
      <c r="C40" s="15" t="s">
        <v>48</v>
      </c>
      <c r="D40" s="5">
        <v>7</v>
      </c>
      <c r="E40" s="8">
        <f>510/1000000</f>
        <v>5.1000000000000004E-4</v>
      </c>
      <c r="F40" s="14">
        <f>194/1000000</f>
        <v>1.94E-4</v>
      </c>
      <c r="G40" s="8">
        <f>G39-F40</f>
        <v>0.68059400000000003</v>
      </c>
    </row>
    <row r="41" spans="1:7" ht="30" x14ac:dyDescent="0.25">
      <c r="A41" s="6" t="s">
        <v>44</v>
      </c>
      <c r="B41" s="6" t="s">
        <v>19</v>
      </c>
      <c r="C41" s="15" t="s">
        <v>49</v>
      </c>
      <c r="D41" s="5">
        <v>7</v>
      </c>
      <c r="E41" s="8">
        <f>510/1000000</f>
        <v>5.1000000000000004E-4</v>
      </c>
      <c r="F41" s="14">
        <f>60/1000000</f>
        <v>6.0000000000000002E-5</v>
      </c>
      <c r="G41" s="8">
        <f>G40-F41</f>
        <v>0.68053400000000008</v>
      </c>
    </row>
    <row r="42" spans="1:7" ht="30" x14ac:dyDescent="0.25">
      <c r="A42" s="6" t="s">
        <v>28</v>
      </c>
      <c r="B42" s="6" t="s">
        <v>19</v>
      </c>
      <c r="C42" s="16" t="s">
        <v>50</v>
      </c>
      <c r="D42" s="9">
        <v>7</v>
      </c>
      <c r="E42" s="8">
        <f>490/1000000</f>
        <v>4.8999999999999998E-4</v>
      </c>
      <c r="F42" s="20">
        <f>89/1000000</f>
        <v>8.8999999999999995E-5</v>
      </c>
      <c r="G42" s="10">
        <v>0.987309353</v>
      </c>
    </row>
    <row r="43" spans="1:7" ht="30" x14ac:dyDescent="0.25">
      <c r="A43" s="6" t="s">
        <v>31</v>
      </c>
      <c r="B43" s="6" t="s">
        <v>19</v>
      </c>
      <c r="C43" s="16" t="s">
        <v>51</v>
      </c>
      <c r="D43" s="9">
        <v>7</v>
      </c>
      <c r="E43" s="12">
        <f>3.32/1000000</f>
        <v>3.32E-6</v>
      </c>
      <c r="F43" s="20">
        <f>757/1000000</f>
        <v>7.5699999999999997E-4</v>
      </c>
      <c r="G43" s="10">
        <f>G41-F43</f>
        <v>0.67977700000000008</v>
      </c>
    </row>
    <row r="44" spans="1:7" ht="30" x14ac:dyDescent="0.25">
      <c r="A44" s="6" t="s">
        <v>31</v>
      </c>
      <c r="B44" s="6" t="s">
        <v>19</v>
      </c>
      <c r="C44" s="17" t="s">
        <v>52</v>
      </c>
      <c r="D44" s="9">
        <v>7</v>
      </c>
      <c r="E44" s="10">
        <f>21/1000000</f>
        <v>2.0999999999999999E-5</v>
      </c>
      <c r="F44" s="20">
        <f>0/1000000</f>
        <v>0</v>
      </c>
      <c r="G44" s="10">
        <f>G43-F44</f>
        <v>0.67977700000000008</v>
      </c>
    </row>
    <row r="45" spans="1:7" ht="45" x14ac:dyDescent="0.25">
      <c r="A45" s="6" t="s">
        <v>28</v>
      </c>
      <c r="B45" s="6" t="s">
        <v>19</v>
      </c>
      <c r="C45" s="17" t="s">
        <v>53</v>
      </c>
      <c r="D45" s="9">
        <v>7</v>
      </c>
      <c r="E45" s="10">
        <f>2/1000000</f>
        <v>1.9999999999999999E-6</v>
      </c>
      <c r="F45" s="20">
        <f>779/1000000</f>
        <v>7.7899999999999996E-4</v>
      </c>
      <c r="G45" s="10">
        <f>G42-F45</f>
        <v>0.98653035300000003</v>
      </c>
    </row>
    <row r="46" spans="1:7" ht="45" x14ac:dyDescent="0.25">
      <c r="A46" s="6" t="s">
        <v>31</v>
      </c>
      <c r="B46" s="6" t="s">
        <v>19</v>
      </c>
      <c r="C46" s="16" t="s">
        <v>54</v>
      </c>
      <c r="D46" s="9">
        <v>7</v>
      </c>
      <c r="E46" s="10">
        <f>2.4/1000000</f>
        <v>2.3999999999999999E-6</v>
      </c>
      <c r="F46" s="20">
        <f>1018/1000000</f>
        <v>1.018E-3</v>
      </c>
      <c r="G46" s="10">
        <f>G44-F46</f>
        <v>0.67875900000000011</v>
      </c>
    </row>
    <row r="47" spans="1:7" ht="30" x14ac:dyDescent="0.25">
      <c r="A47" s="6" t="s">
        <v>31</v>
      </c>
      <c r="B47" s="6" t="s">
        <v>19</v>
      </c>
      <c r="C47" s="16" t="s">
        <v>55</v>
      </c>
      <c r="D47" s="9">
        <v>7</v>
      </c>
      <c r="E47" s="10">
        <f>1.6/1000000</f>
        <v>1.6000000000000001E-6</v>
      </c>
      <c r="F47" s="21">
        <f>696/1000000</f>
        <v>6.96E-4</v>
      </c>
      <c r="G47" s="10">
        <f>G46-F47</f>
        <v>0.67806300000000008</v>
      </c>
    </row>
    <row r="48" spans="1:7" ht="30" x14ac:dyDescent="0.25">
      <c r="A48" s="6" t="s">
        <v>31</v>
      </c>
      <c r="B48" s="11" t="s">
        <v>19</v>
      </c>
      <c r="C48" s="16" t="s">
        <v>56</v>
      </c>
      <c r="D48" s="9">
        <v>7</v>
      </c>
      <c r="E48" s="10">
        <f>1.4/1000000</f>
        <v>1.3999999999999999E-6</v>
      </c>
      <c r="F48" s="20">
        <f>602/1000000</f>
        <v>6.02E-4</v>
      </c>
      <c r="G48" s="10">
        <f>G47-F48</f>
        <v>0.67746100000000009</v>
      </c>
    </row>
    <row r="49" spans="1:7" x14ac:dyDescent="0.25">
      <c r="A49" s="6"/>
      <c r="B49" s="6"/>
      <c r="C49" s="16"/>
      <c r="D49" s="9"/>
      <c r="E49" s="10"/>
      <c r="F49" s="20"/>
      <c r="G49" s="10"/>
    </row>
    <row r="50" spans="1:7" x14ac:dyDescent="0.25">
      <c r="A50" s="6"/>
      <c r="B50" s="6"/>
      <c r="C50" s="16"/>
      <c r="D50" s="9"/>
      <c r="E50" s="10"/>
      <c r="F50" s="13"/>
      <c r="G50" s="10"/>
    </row>
    <row r="51" spans="1:7" x14ac:dyDescent="0.25">
      <c r="A51" s="6"/>
      <c r="B51" s="11"/>
      <c r="C51" s="16"/>
      <c r="D51" s="9"/>
      <c r="E51" s="10"/>
      <c r="F51" s="5"/>
      <c r="G51" s="10"/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8" workbookViewId="0">
      <selection activeCell="B8" sqref="B8:F8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 x14ac:dyDescent="0.25">
      <c r="G1" t="s">
        <v>0</v>
      </c>
    </row>
    <row r="2" spans="1:7" ht="32.1" customHeight="1" x14ac:dyDescent="0.25">
      <c r="F2" s="26" t="s">
        <v>1</v>
      </c>
      <c r="G2" s="26"/>
    </row>
    <row r="3" spans="1:7" x14ac:dyDescent="0.25">
      <c r="G3" s="1" t="s">
        <v>2</v>
      </c>
    </row>
    <row r="4" spans="1:7" ht="75" customHeight="1" x14ac:dyDescent="0.25">
      <c r="A4" s="27" t="s">
        <v>3</v>
      </c>
      <c r="B4" s="27"/>
      <c r="C4" s="27"/>
      <c r="D4" s="27"/>
      <c r="E4" s="27"/>
      <c r="F4" s="27"/>
      <c r="G4" s="27"/>
    </row>
    <row r="5" spans="1:7" x14ac:dyDescent="0.25">
      <c r="A5" s="25" t="s">
        <v>4</v>
      </c>
      <c r="B5" s="25"/>
      <c r="C5" s="25"/>
      <c r="D5" s="25"/>
      <c r="E5" s="25"/>
      <c r="F5" s="25"/>
      <c r="G5" s="25"/>
    </row>
    <row r="6" spans="1:7" x14ac:dyDescent="0.25">
      <c r="B6" s="25" t="s">
        <v>5</v>
      </c>
      <c r="C6" s="25"/>
      <c r="D6" s="25"/>
      <c r="E6" s="25"/>
      <c r="F6" s="25"/>
      <c r="G6" s="1"/>
    </row>
    <row r="7" spans="1:7" x14ac:dyDescent="0.25">
      <c r="B7" s="30" t="s">
        <v>59</v>
      </c>
      <c r="C7" s="29"/>
      <c r="D7" s="29"/>
      <c r="E7" s="29"/>
      <c r="F7" s="29"/>
    </row>
    <row r="8" spans="1:7" x14ac:dyDescent="0.25">
      <c r="B8" s="25" t="s">
        <v>6</v>
      </c>
      <c r="C8" s="25"/>
      <c r="D8" s="25"/>
      <c r="E8" s="25"/>
      <c r="F8" s="25"/>
    </row>
    <row r="9" spans="1:7" x14ac:dyDescent="0.25">
      <c r="A9" s="2"/>
    </row>
    <row r="10" spans="1:7" x14ac:dyDescent="0.25">
      <c r="A10" s="3" t="s">
        <v>7</v>
      </c>
    </row>
    <row r="12" spans="1:7" ht="90" x14ac:dyDescent="0.25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</row>
    <row r="13" spans="1: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5" x14ac:dyDescent="0.25">
      <c r="A14" s="6" t="s">
        <v>15</v>
      </c>
      <c r="B14" s="7" t="s">
        <v>16</v>
      </c>
      <c r="C14" s="15" t="s">
        <v>17</v>
      </c>
      <c r="D14" s="20">
        <v>8</v>
      </c>
      <c r="E14" s="8">
        <f>61456/1000000</f>
        <v>6.1455999999999997E-2</v>
      </c>
      <c r="F14" s="14">
        <f>126645/1000000</f>
        <v>0.12664500000000001</v>
      </c>
      <c r="G14" s="14">
        <f>1.125-F14</f>
        <v>0.99835499999999999</v>
      </c>
    </row>
    <row r="15" spans="1:7" ht="30" x14ac:dyDescent="0.25">
      <c r="A15" s="6" t="s">
        <v>18</v>
      </c>
      <c r="B15" s="7" t="s">
        <v>19</v>
      </c>
      <c r="C15" s="16" t="s">
        <v>20</v>
      </c>
      <c r="D15" s="20">
        <v>5</v>
      </c>
      <c r="E15" s="8">
        <f>17095/1000000</f>
        <v>1.7094999999999999E-2</v>
      </c>
      <c r="F15" s="14">
        <f>76421/1000000</f>
        <v>7.6421000000000003E-2</v>
      </c>
      <c r="G15" s="14">
        <f>2.726-E15</f>
        <v>2.7089050000000001</v>
      </c>
    </row>
    <row r="16" spans="1:7" ht="30" x14ac:dyDescent="0.25">
      <c r="A16" s="6" t="s">
        <v>18</v>
      </c>
      <c r="B16" s="7" t="s">
        <v>19</v>
      </c>
      <c r="C16" s="16" t="s">
        <v>21</v>
      </c>
      <c r="D16" s="20">
        <v>6</v>
      </c>
      <c r="E16" s="8">
        <f>66300/1000000</f>
        <v>6.6299999999999998E-2</v>
      </c>
      <c r="F16" s="14">
        <f>9325/1000000</f>
        <v>9.325E-3</v>
      </c>
      <c r="G16" s="14">
        <f>G29-F16</f>
        <v>0.68816299999999997</v>
      </c>
    </row>
    <row r="17" spans="1:10" ht="30" x14ac:dyDescent="0.25">
      <c r="A17" s="6" t="s">
        <v>18</v>
      </c>
      <c r="B17" s="7" t="s">
        <v>19</v>
      </c>
      <c r="C17" s="15" t="s">
        <v>22</v>
      </c>
      <c r="D17" s="20">
        <v>7</v>
      </c>
      <c r="E17" s="8">
        <f>1250/1000000</f>
        <v>1.25E-3</v>
      </c>
      <c r="F17" s="14">
        <f>0/1000000</f>
        <v>0</v>
      </c>
      <c r="G17" s="14">
        <f>E17-F17</f>
        <v>1.25E-3</v>
      </c>
    </row>
    <row r="18" spans="1:10" ht="45" x14ac:dyDescent="0.25">
      <c r="A18" s="6" t="s">
        <v>23</v>
      </c>
      <c r="B18" s="7" t="s">
        <v>24</v>
      </c>
      <c r="C18" s="15" t="s">
        <v>17</v>
      </c>
      <c r="D18" s="20">
        <v>8</v>
      </c>
      <c r="E18" s="8">
        <f>36900/1000000</f>
        <v>3.6900000000000002E-2</v>
      </c>
      <c r="F18" s="14">
        <f>141372/1000000</f>
        <v>0.141372</v>
      </c>
      <c r="G18" s="14">
        <f>G14-0.058</f>
        <v>0.94035499999999994</v>
      </c>
    </row>
    <row r="19" spans="1:10" ht="30" x14ac:dyDescent="0.25">
      <c r="A19" s="6" t="s">
        <v>23</v>
      </c>
      <c r="B19" s="7" t="s">
        <v>19</v>
      </c>
      <c r="C19" s="15" t="s">
        <v>25</v>
      </c>
      <c r="D19" s="20">
        <v>7</v>
      </c>
      <c r="E19" s="8">
        <f>750/1000000</f>
        <v>7.5000000000000002E-4</v>
      </c>
      <c r="F19" s="14">
        <f>385/1000000</f>
        <v>3.8499999999999998E-4</v>
      </c>
      <c r="G19" s="14">
        <f>E19-F19</f>
        <v>3.6500000000000004E-4</v>
      </c>
    </row>
    <row r="20" spans="1:10" ht="30" x14ac:dyDescent="0.25">
      <c r="A20" s="6" t="s">
        <v>23</v>
      </c>
      <c r="B20" s="7" t="s">
        <v>19</v>
      </c>
      <c r="C20" s="15" t="s">
        <v>26</v>
      </c>
      <c r="D20" s="20">
        <v>7</v>
      </c>
      <c r="E20" s="8">
        <f>2500/1000000</f>
        <v>2.5000000000000001E-3</v>
      </c>
      <c r="F20" s="14">
        <f>247/1000000</f>
        <v>2.4699999999999999E-4</v>
      </c>
      <c r="G20" s="14">
        <f>E20-F20</f>
        <v>2.2530000000000002E-3</v>
      </c>
    </row>
    <row r="21" spans="1:10" ht="30" x14ac:dyDescent="0.25">
      <c r="A21" s="6" t="s">
        <v>23</v>
      </c>
      <c r="B21" s="7" t="s">
        <v>19</v>
      </c>
      <c r="C21" s="15" t="s">
        <v>27</v>
      </c>
      <c r="D21" s="20">
        <v>7</v>
      </c>
      <c r="E21" s="8">
        <f>750/1000000</f>
        <v>7.5000000000000002E-4</v>
      </c>
      <c r="F21" s="14">
        <f>202/1000000</f>
        <v>2.02E-4</v>
      </c>
      <c r="G21" s="22">
        <f>E21-F21</f>
        <v>5.4799999999999998E-4</v>
      </c>
    </row>
    <row r="22" spans="1:10" ht="30" x14ac:dyDescent="0.25">
      <c r="A22" s="6" t="s">
        <v>28</v>
      </c>
      <c r="B22" s="7" t="s">
        <v>19</v>
      </c>
      <c r="C22" s="15" t="s">
        <v>29</v>
      </c>
      <c r="D22" s="20">
        <v>7</v>
      </c>
      <c r="E22" s="8">
        <f>3580/1000000</f>
        <v>3.5799999999999998E-3</v>
      </c>
      <c r="F22" s="14">
        <f>262/1000000</f>
        <v>2.6200000000000003E-4</v>
      </c>
      <c r="G22" s="14">
        <f>E22-F22</f>
        <v>3.3179999999999998E-3</v>
      </c>
    </row>
    <row r="23" spans="1:10" ht="30" x14ac:dyDescent="0.25">
      <c r="A23" s="6" t="s">
        <v>28</v>
      </c>
      <c r="B23" s="7" t="s">
        <v>19</v>
      </c>
      <c r="C23" s="17" t="s">
        <v>30</v>
      </c>
      <c r="D23" s="20">
        <v>5</v>
      </c>
      <c r="E23" s="8">
        <f>19000/1000000</f>
        <v>1.9E-2</v>
      </c>
      <c r="F23" s="14">
        <f>14927/1000000</f>
        <v>1.4926999999999999E-2</v>
      </c>
      <c r="G23" s="14">
        <f>E23-F23</f>
        <v>4.0730000000000002E-3</v>
      </c>
    </row>
    <row r="24" spans="1:10" ht="45" x14ac:dyDescent="0.25">
      <c r="A24" s="6" t="s">
        <v>31</v>
      </c>
      <c r="B24" s="7" t="s">
        <v>32</v>
      </c>
      <c r="C24" s="15" t="s">
        <v>17</v>
      </c>
      <c r="D24" s="20">
        <v>8</v>
      </c>
      <c r="E24" s="8">
        <f>36941/1000000</f>
        <v>3.6941000000000002E-2</v>
      </c>
      <c r="F24" s="14">
        <f>68204/1000000</f>
        <v>6.8204000000000001E-2</v>
      </c>
      <c r="G24" s="14">
        <f>G18-0.038</f>
        <v>0.90235499999999991</v>
      </c>
    </row>
    <row r="25" spans="1:10" ht="30" x14ac:dyDescent="0.25">
      <c r="A25" s="6" t="s">
        <v>28</v>
      </c>
      <c r="B25" s="7" t="s">
        <v>19</v>
      </c>
      <c r="C25" s="18" t="s">
        <v>33</v>
      </c>
      <c r="D25" s="20">
        <v>7</v>
      </c>
      <c r="E25" s="8">
        <f>650/1000000</f>
        <v>6.4999999999999997E-4</v>
      </c>
      <c r="F25" s="14">
        <f>578/1000000</f>
        <v>5.7799999999999995E-4</v>
      </c>
      <c r="G25" s="14">
        <f>E25-F25</f>
        <v>7.2000000000000015E-5</v>
      </c>
    </row>
    <row r="26" spans="1:10" ht="30" x14ac:dyDescent="0.25">
      <c r="A26" s="6" t="s">
        <v>18</v>
      </c>
      <c r="B26" s="6" t="s">
        <v>19</v>
      </c>
      <c r="C26" s="15" t="s">
        <v>34</v>
      </c>
      <c r="D26" s="20">
        <v>7</v>
      </c>
      <c r="E26" s="8">
        <f>900/1000000</f>
        <v>8.9999999999999998E-4</v>
      </c>
      <c r="F26" s="14">
        <f>284/1000000</f>
        <v>2.8400000000000002E-4</v>
      </c>
      <c r="G26" s="14">
        <f>E26-F26</f>
        <v>6.1600000000000001E-4</v>
      </c>
    </row>
    <row r="27" spans="1:10" ht="30" x14ac:dyDescent="0.25">
      <c r="A27" s="6" t="s">
        <v>18</v>
      </c>
      <c r="B27" s="6" t="s">
        <v>19</v>
      </c>
      <c r="C27" s="15" t="s">
        <v>35</v>
      </c>
      <c r="D27" s="20">
        <v>7</v>
      </c>
      <c r="E27" s="8">
        <f>120/1000000</f>
        <v>1.2E-4</v>
      </c>
      <c r="F27" s="14">
        <f>749/1000000</f>
        <v>7.4899999999999999E-4</v>
      </c>
      <c r="G27" s="23">
        <f>G38-F27</f>
        <v>0.68003900000000006</v>
      </c>
      <c r="J27" t="s">
        <v>57</v>
      </c>
    </row>
    <row r="28" spans="1:10" ht="30" x14ac:dyDescent="0.25">
      <c r="A28" s="6" t="s">
        <v>28</v>
      </c>
      <c r="B28" s="6" t="s">
        <v>19</v>
      </c>
      <c r="C28" s="15" t="s">
        <v>36</v>
      </c>
      <c r="D28" s="20">
        <v>5</v>
      </c>
      <c r="E28" s="8">
        <v>0</v>
      </c>
      <c r="F28" s="14">
        <f>95358/1000000</f>
        <v>9.5357999999999998E-2</v>
      </c>
      <c r="G28" s="14">
        <f>G24-F28</f>
        <v>0.80699699999999996</v>
      </c>
    </row>
    <row r="29" spans="1:10" ht="30" x14ac:dyDescent="0.25">
      <c r="A29" s="6" t="s">
        <v>28</v>
      </c>
      <c r="B29" s="6" t="s">
        <v>19</v>
      </c>
      <c r="C29" s="15" t="s">
        <v>37</v>
      </c>
      <c r="D29" s="20">
        <v>5</v>
      </c>
      <c r="E29" s="8">
        <v>0</v>
      </c>
      <c r="F29" s="14">
        <f>109509/1000000</f>
        <v>0.109509</v>
      </c>
      <c r="G29" s="14">
        <f>G28-F29</f>
        <v>0.697488</v>
      </c>
    </row>
    <row r="30" spans="1:10" ht="30" x14ac:dyDescent="0.25">
      <c r="A30" s="6" t="s">
        <v>23</v>
      </c>
      <c r="B30" s="6" t="s">
        <v>19</v>
      </c>
      <c r="C30" s="15" t="s">
        <v>38</v>
      </c>
      <c r="D30" s="20">
        <v>7</v>
      </c>
      <c r="E30" s="8">
        <f>3000/1000000</f>
        <v>3.0000000000000001E-3</v>
      </c>
      <c r="F30" s="14">
        <f>0/1000000</f>
        <v>0</v>
      </c>
      <c r="G30" s="14">
        <f>E30-F30</f>
        <v>3.0000000000000001E-3</v>
      </c>
    </row>
    <row r="31" spans="1:10" ht="30" x14ac:dyDescent="0.25">
      <c r="A31" s="6" t="s">
        <v>23</v>
      </c>
      <c r="B31" s="6" t="s">
        <v>19</v>
      </c>
      <c r="C31" s="15" t="s">
        <v>39</v>
      </c>
      <c r="D31" s="20">
        <v>7</v>
      </c>
      <c r="E31" s="8">
        <f>2860/1000000</f>
        <v>2.8600000000000001E-3</v>
      </c>
      <c r="F31" s="14">
        <f>0/1000000</f>
        <v>0</v>
      </c>
      <c r="G31" s="14">
        <f>E31-F31</f>
        <v>2.8600000000000001E-3</v>
      </c>
    </row>
    <row r="32" spans="1:10" ht="30" x14ac:dyDescent="0.25">
      <c r="A32" s="6" t="s">
        <v>23</v>
      </c>
      <c r="B32" s="6" t="s">
        <v>19</v>
      </c>
      <c r="C32" s="15" t="s">
        <v>40</v>
      </c>
      <c r="D32" s="20">
        <v>7</v>
      </c>
      <c r="E32" s="8">
        <f>800/1000000</f>
        <v>8.0000000000000004E-4</v>
      </c>
      <c r="F32" s="14">
        <f>0/1000000</f>
        <v>0</v>
      </c>
      <c r="G32" s="14">
        <f>E32-F32</f>
        <v>8.0000000000000004E-4</v>
      </c>
      <c r="H32" s="19"/>
    </row>
    <row r="33" spans="1:8" ht="30" x14ac:dyDescent="0.25">
      <c r="A33" s="6" t="s">
        <v>23</v>
      </c>
      <c r="B33" s="6" t="s">
        <v>19</v>
      </c>
      <c r="C33" s="16" t="s">
        <v>41</v>
      </c>
      <c r="D33" s="20">
        <v>7</v>
      </c>
      <c r="E33" s="8">
        <f>180/1000000</f>
        <v>1.8000000000000001E-4</v>
      </c>
      <c r="F33" s="14">
        <f>275/1000000</f>
        <v>2.7500000000000002E-4</v>
      </c>
      <c r="G33" s="14">
        <f>E33-F33</f>
        <v>-9.5000000000000005E-5</v>
      </c>
      <c r="H33" s="19"/>
    </row>
    <row r="34" spans="1:8" ht="30" x14ac:dyDescent="0.25">
      <c r="A34" s="6" t="s">
        <v>23</v>
      </c>
      <c r="B34" s="6" t="s">
        <v>19</v>
      </c>
      <c r="C34" s="15" t="s">
        <v>36</v>
      </c>
      <c r="D34" s="20">
        <v>5</v>
      </c>
      <c r="E34" s="8">
        <v>0</v>
      </c>
      <c r="F34" s="14">
        <f>72142/1000000</f>
        <v>7.2141999999999998E-2</v>
      </c>
      <c r="G34" s="14">
        <f>G14-F34</f>
        <v>0.92621299999999995</v>
      </c>
    </row>
    <row r="35" spans="1:8" ht="30" x14ac:dyDescent="0.25">
      <c r="A35" s="6" t="s">
        <v>28</v>
      </c>
      <c r="B35" s="6" t="s">
        <v>19</v>
      </c>
      <c r="C35" s="15" t="s">
        <v>42</v>
      </c>
      <c r="D35" s="20">
        <v>7</v>
      </c>
      <c r="E35" s="8">
        <f>120/1000000</f>
        <v>1.2E-4</v>
      </c>
      <c r="F35" s="14">
        <f>612/1000000</f>
        <v>6.1200000000000002E-4</v>
      </c>
      <c r="G35" s="14">
        <f>G16-F35</f>
        <v>0.68755100000000002</v>
      </c>
    </row>
    <row r="36" spans="1:8" ht="45" x14ac:dyDescent="0.25">
      <c r="A36" s="6" t="s">
        <v>23</v>
      </c>
      <c r="B36" s="6" t="s">
        <v>19</v>
      </c>
      <c r="C36" s="15" t="s">
        <v>43</v>
      </c>
      <c r="D36" s="20">
        <v>7</v>
      </c>
      <c r="E36" s="8">
        <f>5100/1000000</f>
        <v>5.1000000000000004E-3</v>
      </c>
      <c r="F36" s="14">
        <f>1950/1000000</f>
        <v>1.9499999999999999E-3</v>
      </c>
      <c r="G36" s="14">
        <f>G16-F36</f>
        <v>0.68621299999999996</v>
      </c>
    </row>
    <row r="37" spans="1:8" ht="30" x14ac:dyDescent="0.25">
      <c r="A37" s="6" t="s">
        <v>44</v>
      </c>
      <c r="B37" s="6" t="s">
        <v>19</v>
      </c>
      <c r="C37" s="15" t="s">
        <v>45</v>
      </c>
      <c r="D37" s="20">
        <v>7</v>
      </c>
      <c r="E37" s="8">
        <f>16300/1000000</f>
        <v>1.6299999999999999E-2</v>
      </c>
      <c r="F37" s="14">
        <f>4616/1000000</f>
        <v>4.6160000000000003E-3</v>
      </c>
      <c r="G37" s="14">
        <f>G36-F37</f>
        <v>0.68159700000000001</v>
      </c>
    </row>
    <row r="38" spans="1:8" ht="30" x14ac:dyDescent="0.25">
      <c r="A38" s="6" t="s">
        <v>44</v>
      </c>
      <c r="B38" s="6" t="s">
        <v>19</v>
      </c>
      <c r="C38" s="15" t="s">
        <v>46</v>
      </c>
      <c r="D38" s="20">
        <v>7</v>
      </c>
      <c r="E38" s="8">
        <f>1800/1000000</f>
        <v>1.8E-3</v>
      </c>
      <c r="F38" s="14">
        <f>809/1000000</f>
        <v>8.0900000000000004E-4</v>
      </c>
      <c r="G38" s="14">
        <f>G37-F38</f>
        <v>0.68078800000000006</v>
      </c>
    </row>
    <row r="39" spans="1:8" ht="30" x14ac:dyDescent="0.25">
      <c r="A39" s="6" t="s">
        <v>44</v>
      </c>
      <c r="B39" s="6" t="s">
        <v>19</v>
      </c>
      <c r="C39" s="15" t="s">
        <v>47</v>
      </c>
      <c r="D39" s="20">
        <v>7</v>
      </c>
      <c r="E39" s="8">
        <f>620/1000000</f>
        <v>6.2E-4</v>
      </c>
      <c r="F39" s="14">
        <f>0/1000000</f>
        <v>0</v>
      </c>
      <c r="G39" s="14">
        <f>G38-F39</f>
        <v>0.68078800000000006</v>
      </c>
    </row>
    <row r="40" spans="1:8" ht="30" x14ac:dyDescent="0.25">
      <c r="A40" s="6" t="s">
        <v>44</v>
      </c>
      <c r="B40" s="6" t="s">
        <v>19</v>
      </c>
      <c r="C40" s="15" t="s">
        <v>48</v>
      </c>
      <c r="D40" s="20">
        <v>7</v>
      </c>
      <c r="E40" s="8">
        <f>510/1000000</f>
        <v>5.1000000000000004E-4</v>
      </c>
      <c r="F40" s="14">
        <f>194/1000000</f>
        <v>1.94E-4</v>
      </c>
      <c r="G40" s="14">
        <f>G39-F40</f>
        <v>0.68059400000000003</v>
      </c>
    </row>
    <row r="41" spans="1:8" ht="30" x14ac:dyDescent="0.25">
      <c r="A41" s="6" t="s">
        <v>44</v>
      </c>
      <c r="B41" s="6" t="s">
        <v>19</v>
      </c>
      <c r="C41" s="15" t="s">
        <v>49</v>
      </c>
      <c r="D41" s="20">
        <v>7</v>
      </c>
      <c r="E41" s="8">
        <f>510/1000000</f>
        <v>5.1000000000000004E-4</v>
      </c>
      <c r="F41" s="14">
        <f>60/1000000</f>
        <v>6.0000000000000002E-5</v>
      </c>
      <c r="G41" s="14">
        <f>G40-F41</f>
        <v>0.68053400000000008</v>
      </c>
    </row>
    <row r="42" spans="1:8" ht="30" x14ac:dyDescent="0.25">
      <c r="A42" s="6" t="s">
        <v>28</v>
      </c>
      <c r="B42" s="6" t="s">
        <v>19</v>
      </c>
      <c r="C42" s="16" t="s">
        <v>50</v>
      </c>
      <c r="D42" s="20">
        <v>7</v>
      </c>
      <c r="E42" s="8">
        <f>490/1000000</f>
        <v>4.8999999999999998E-4</v>
      </c>
      <c r="F42" s="20">
        <f>89/1000000</f>
        <v>8.8999999999999995E-5</v>
      </c>
      <c r="G42" s="24">
        <v>0.987309353</v>
      </c>
    </row>
    <row r="43" spans="1:8" ht="30" x14ac:dyDescent="0.25">
      <c r="A43" s="6" t="s">
        <v>31</v>
      </c>
      <c r="B43" s="6" t="s">
        <v>19</v>
      </c>
      <c r="C43" s="16" t="s">
        <v>51</v>
      </c>
      <c r="D43" s="20">
        <v>7</v>
      </c>
      <c r="E43" s="12">
        <f>3.32/1000000</f>
        <v>3.32E-6</v>
      </c>
      <c r="F43" s="20">
        <f>757/1000000</f>
        <v>7.5699999999999997E-4</v>
      </c>
      <c r="G43" s="24">
        <f>G41-F43</f>
        <v>0.67977700000000008</v>
      </c>
    </row>
    <row r="44" spans="1:8" ht="30" x14ac:dyDescent="0.25">
      <c r="A44" s="6" t="s">
        <v>31</v>
      </c>
      <c r="B44" s="6" t="s">
        <v>19</v>
      </c>
      <c r="C44" s="17" t="s">
        <v>52</v>
      </c>
      <c r="D44" s="20">
        <v>7</v>
      </c>
      <c r="E44" s="10">
        <f>21/1000000</f>
        <v>2.0999999999999999E-5</v>
      </c>
      <c r="F44" s="20">
        <f>0/1000000</f>
        <v>0</v>
      </c>
      <c r="G44" s="24">
        <f>G43-F44</f>
        <v>0.67977700000000008</v>
      </c>
    </row>
    <row r="45" spans="1:8" ht="45" x14ac:dyDescent="0.25">
      <c r="A45" s="6" t="s">
        <v>28</v>
      </c>
      <c r="B45" s="6" t="s">
        <v>19</v>
      </c>
      <c r="C45" s="17" t="s">
        <v>53</v>
      </c>
      <c r="D45" s="20">
        <v>7</v>
      </c>
      <c r="E45" s="10">
        <f>2/1000000</f>
        <v>1.9999999999999999E-6</v>
      </c>
      <c r="F45" s="20">
        <f>779/1000000</f>
        <v>7.7899999999999996E-4</v>
      </c>
      <c r="G45" s="24">
        <f>G42-F45</f>
        <v>0.98653035300000003</v>
      </c>
    </row>
    <row r="46" spans="1:8" ht="45" x14ac:dyDescent="0.25">
      <c r="A46" s="6" t="s">
        <v>31</v>
      </c>
      <c r="B46" s="6" t="s">
        <v>19</v>
      </c>
      <c r="C46" s="16" t="s">
        <v>54</v>
      </c>
      <c r="D46" s="20">
        <v>7</v>
      </c>
      <c r="E46" s="10">
        <f>2.4/1000000</f>
        <v>2.3999999999999999E-6</v>
      </c>
      <c r="F46" s="20">
        <f>1018/1000000</f>
        <v>1.018E-3</v>
      </c>
      <c r="G46" s="24">
        <f>G44-F46</f>
        <v>0.67875900000000011</v>
      </c>
    </row>
    <row r="47" spans="1:8" ht="30" x14ac:dyDescent="0.25">
      <c r="A47" s="6" t="s">
        <v>31</v>
      </c>
      <c r="B47" s="6" t="s">
        <v>19</v>
      </c>
      <c r="C47" s="16" t="s">
        <v>55</v>
      </c>
      <c r="D47" s="20">
        <v>7</v>
      </c>
      <c r="E47" s="10">
        <f>1.6/1000000</f>
        <v>1.6000000000000001E-6</v>
      </c>
      <c r="F47" s="21">
        <f>696/1000000</f>
        <v>6.96E-4</v>
      </c>
      <c r="G47" s="24">
        <f>G46-F47</f>
        <v>0.67806300000000008</v>
      </c>
    </row>
    <row r="48" spans="1:8" ht="30" x14ac:dyDescent="0.25">
      <c r="A48" s="6" t="s">
        <v>31</v>
      </c>
      <c r="B48" s="11" t="s">
        <v>19</v>
      </c>
      <c r="C48" s="16" t="s">
        <v>56</v>
      </c>
      <c r="D48" s="20">
        <v>7</v>
      </c>
      <c r="E48" s="10">
        <f>1.4/1000000</f>
        <v>1.3999999999999999E-6</v>
      </c>
      <c r="F48" s="20">
        <f>602/1000000</f>
        <v>6.02E-4</v>
      </c>
      <c r="G48" s="24">
        <f>G47-F48</f>
        <v>0.67746100000000009</v>
      </c>
    </row>
    <row r="49" spans="1:7" x14ac:dyDescent="0.25">
      <c r="A49" s="6"/>
      <c r="B49" s="6"/>
      <c r="C49" s="16"/>
      <c r="D49" s="20"/>
      <c r="E49" s="24"/>
      <c r="F49" s="20"/>
      <c r="G49" s="24"/>
    </row>
    <row r="50" spans="1:7" x14ac:dyDescent="0.25">
      <c r="A50" s="6"/>
      <c r="B50" s="6"/>
      <c r="C50" s="16"/>
      <c r="D50" s="9"/>
      <c r="E50" s="10"/>
      <c r="F50" s="13"/>
      <c r="G50" s="10"/>
    </row>
    <row r="51" spans="1:7" x14ac:dyDescent="0.25">
      <c r="A51" s="6"/>
      <c r="B51" s="11"/>
      <c r="C51" s="16"/>
      <c r="D51" s="9"/>
      <c r="E51" s="10"/>
      <c r="F51" s="5"/>
      <c r="G51" s="10"/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Alexandr</cp:lastModifiedBy>
  <cp:revision>3</cp:revision>
  <dcterms:created xsi:type="dcterms:W3CDTF">2019-02-11T08:04:00Z</dcterms:created>
  <dcterms:modified xsi:type="dcterms:W3CDTF">2021-07-05T14:42:39Z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