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7f403cb33c82583/Рабочий стол/раскрытие информмации/2021/форма 4 приложение 6 с января по июнь 2021/"/>
    </mc:Choice>
  </mc:AlternateContent>
  <xr:revisionPtr revIDLastSave="0" documentId="8_{9AC43B92-07E2-4A0B-BC15-CA98B069EA44}" xr6:coauthVersionLast="37" xr6:coauthVersionMax="37" xr10:uidLastSave="{00000000-0000-0000-0000-000000000000}"/>
  <bookViews>
    <workbookView xWindow="0" yWindow="0" windowWidth="20496" windowHeight="7620" tabRatio="500" activeTab="2" xr2:uid="{00000000-000D-0000-FFFF-FFFF00000000}"/>
  </bookViews>
  <sheets>
    <sheet name="Форма 2 План" sheetId="1" r:id="rId1"/>
    <sheet name="Лист1" sheetId="3" state="hidden" r:id="rId2"/>
    <sheet name="Форма 2 факт" sheetId="2" r:id="rId3"/>
  </sheet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77" i="2" l="1"/>
  <c r="F77" i="2"/>
  <c r="E77" i="2"/>
  <c r="F76" i="2"/>
  <c r="E76" i="2"/>
  <c r="G76" i="2" s="1"/>
  <c r="F75" i="2"/>
  <c r="G75" i="2" s="1"/>
  <c r="E75" i="2"/>
  <c r="F74" i="2"/>
  <c r="E74" i="2"/>
  <c r="G74" i="2" s="1"/>
  <c r="F73" i="2"/>
  <c r="E73" i="2"/>
  <c r="F72" i="2"/>
  <c r="G72" i="2" s="1"/>
  <c r="E72" i="2"/>
  <c r="G71" i="2"/>
  <c r="E71" i="2"/>
  <c r="F70" i="2"/>
  <c r="E70" i="2"/>
  <c r="G70" i="2" s="1"/>
  <c r="F69" i="2"/>
  <c r="G69" i="2" s="1"/>
  <c r="E69" i="2"/>
  <c r="F68" i="2"/>
  <c r="E68" i="2"/>
  <c r="E67" i="2"/>
  <c r="G67" i="2" s="1"/>
  <c r="F66" i="2"/>
  <c r="E66" i="2"/>
  <c r="G66" i="2" s="1"/>
  <c r="G65" i="2"/>
  <c r="F65" i="2"/>
  <c r="E65" i="2"/>
  <c r="F64" i="2"/>
  <c r="E64" i="2"/>
  <c r="G64" i="2" s="1"/>
  <c r="F63" i="2"/>
  <c r="G63" i="2" s="1"/>
  <c r="E63" i="2"/>
  <c r="G62" i="2"/>
  <c r="F62" i="2"/>
  <c r="E62" i="2"/>
  <c r="F61" i="2"/>
  <c r="E61" i="2"/>
  <c r="G61" i="2" s="1"/>
  <c r="G60" i="2"/>
  <c r="F60" i="2"/>
  <c r="E60" i="2"/>
  <c r="F59" i="2"/>
  <c r="E59" i="2"/>
  <c r="G59" i="2" s="1"/>
  <c r="F58" i="2"/>
  <c r="E58" i="2"/>
  <c r="G58" i="2" s="1"/>
  <c r="G57" i="2"/>
  <c r="F57" i="2"/>
  <c r="E57" i="2"/>
  <c r="F56" i="2"/>
  <c r="E56" i="2"/>
  <c r="G56" i="2" s="1"/>
  <c r="F55" i="2"/>
  <c r="G55" i="2" s="1"/>
  <c r="E55" i="2"/>
  <c r="G54" i="2"/>
  <c r="F54" i="2"/>
  <c r="E54" i="2"/>
  <c r="F53" i="2"/>
  <c r="E53" i="2"/>
  <c r="G53" i="2" s="1"/>
  <c r="G52" i="2"/>
  <c r="F52" i="2"/>
  <c r="E52" i="2"/>
  <c r="F51" i="2"/>
  <c r="E51" i="2"/>
  <c r="G51" i="2" s="1"/>
  <c r="F50" i="2"/>
  <c r="E50" i="2"/>
  <c r="G50" i="2" s="1"/>
  <c r="G49" i="2"/>
  <c r="F49" i="2"/>
  <c r="E49" i="2"/>
  <c r="F48" i="2"/>
  <c r="E48" i="2"/>
  <c r="G48" i="2" s="1"/>
  <c r="F47" i="2"/>
  <c r="G47" i="2" s="1"/>
  <c r="E47" i="2"/>
  <c r="G46" i="2"/>
  <c r="F46" i="2"/>
  <c r="E46" i="2"/>
  <c r="F45" i="2"/>
  <c r="E45" i="2"/>
  <c r="G45" i="2" s="1"/>
  <c r="G44" i="2"/>
  <c r="E44" i="2"/>
  <c r="G43" i="2"/>
  <c r="E43" i="2"/>
  <c r="E42" i="2"/>
  <c r="G42" i="2" s="1"/>
  <c r="E41" i="2"/>
  <c r="G41" i="2" s="1"/>
  <c r="G40" i="2"/>
  <c r="E40" i="2"/>
  <c r="F39" i="2"/>
  <c r="E39" i="2"/>
  <c r="E38" i="2"/>
  <c r="G38" i="2" s="1"/>
  <c r="E37" i="2"/>
  <c r="G37" i="2" s="1"/>
  <c r="G36" i="2"/>
  <c r="E36" i="2"/>
  <c r="G35" i="2"/>
  <c r="F35" i="2"/>
  <c r="E35" i="2"/>
  <c r="E34" i="2"/>
  <c r="G34" i="2" s="1"/>
  <c r="E33" i="2"/>
  <c r="G33" i="2" s="1"/>
  <c r="G32" i="2"/>
  <c r="F32" i="2"/>
  <c r="E32" i="2"/>
  <c r="F31" i="2"/>
  <c r="E31" i="2"/>
  <c r="G31" i="2" s="1"/>
  <c r="F30" i="2"/>
  <c r="G30" i="2" s="1"/>
  <c r="E30" i="2"/>
  <c r="G29" i="2"/>
  <c r="F29" i="2"/>
  <c r="E29" i="2"/>
  <c r="E28" i="2"/>
  <c r="G28" i="2" s="1"/>
  <c r="E27" i="2"/>
  <c r="G27" i="2" s="1"/>
  <c r="G26" i="2"/>
  <c r="E26" i="2"/>
  <c r="F25" i="2"/>
  <c r="E25" i="2"/>
  <c r="F24" i="2"/>
  <c r="E24" i="2"/>
  <c r="F23" i="2"/>
  <c r="E23" i="2"/>
  <c r="F22" i="2"/>
  <c r="E22" i="2"/>
  <c r="E21" i="2"/>
  <c r="E20" i="2"/>
  <c r="E19" i="2"/>
  <c r="F18" i="2"/>
  <c r="E18" i="2"/>
  <c r="G18" i="2" s="1"/>
  <c r="F17" i="2"/>
  <c r="E17" i="2"/>
  <c r="F16" i="2"/>
  <c r="E16" i="2"/>
  <c r="F15" i="2"/>
  <c r="E15" i="2"/>
  <c r="F14" i="2"/>
  <c r="G14" i="2" s="1"/>
  <c r="E14" i="2"/>
  <c r="F76" i="1"/>
  <c r="E76" i="1"/>
  <c r="F75" i="1"/>
  <c r="E75" i="1"/>
  <c r="F74" i="1"/>
  <c r="F73" i="1"/>
  <c r="E73" i="1"/>
  <c r="F72" i="1"/>
  <c r="F70" i="1"/>
  <c r="E70" i="1"/>
  <c r="F69" i="1"/>
  <c r="F68" i="1"/>
  <c r="E68" i="1"/>
  <c r="F66" i="1"/>
  <c r="E66" i="1"/>
  <c r="F65" i="1"/>
  <c r="E65" i="1"/>
  <c r="F64" i="1"/>
  <c r="F63" i="1"/>
  <c r="E63" i="1"/>
  <c r="F62" i="1"/>
  <c r="E62" i="1"/>
  <c r="F61" i="1"/>
  <c r="E61" i="1"/>
  <c r="F60" i="1"/>
  <c r="F59" i="1"/>
  <c r="F58" i="1"/>
  <c r="E58" i="1"/>
  <c r="F57" i="1"/>
  <c r="F56" i="1"/>
  <c r="E56" i="1"/>
  <c r="F55" i="1"/>
  <c r="F54" i="1"/>
  <c r="F53" i="1"/>
  <c r="F52" i="1"/>
  <c r="F50" i="1"/>
  <c r="F51" i="1"/>
  <c r="E50" i="1"/>
  <c r="F49" i="1"/>
  <c r="F48" i="1"/>
  <c r="E48" i="1"/>
  <c r="F47" i="1"/>
  <c r="E47" i="1"/>
  <c r="F46" i="1"/>
  <c r="E46" i="1"/>
  <c r="F45" i="1"/>
  <c r="E45" i="1"/>
  <c r="E42" i="1"/>
  <c r="E41" i="1"/>
  <c r="F39" i="1"/>
  <c r="E39" i="1"/>
  <c r="F35" i="1"/>
  <c r="E35" i="1"/>
  <c r="F32" i="1"/>
  <c r="E32" i="1"/>
  <c r="F22" i="1"/>
  <c r="E22" i="1"/>
  <c r="F30" i="1"/>
  <c r="F29" i="1"/>
  <c r="F25" i="1"/>
  <c r="E25" i="1" l="1"/>
  <c r="F77" i="1"/>
  <c r="E77" i="1"/>
  <c r="F24" i="1"/>
  <c r="F23" i="1"/>
  <c r="E21" i="1"/>
  <c r="E20" i="1"/>
  <c r="E19" i="1"/>
  <c r="E18" i="1"/>
  <c r="G18" i="1" s="1"/>
  <c r="F18" i="1"/>
  <c r="F17" i="1"/>
  <c r="E17" i="1"/>
  <c r="E16" i="1"/>
  <c r="E15" i="1"/>
  <c r="F16" i="1"/>
  <c r="F15" i="1"/>
  <c r="F14" i="1"/>
  <c r="E14" i="1"/>
  <c r="E74" i="1" l="1"/>
  <c r="E72" i="1"/>
  <c r="E71" i="1"/>
  <c r="G69" i="1"/>
  <c r="E69" i="1"/>
  <c r="E67" i="1"/>
  <c r="E64" i="1"/>
  <c r="E55" i="1"/>
  <c r="E54" i="1"/>
  <c r="E49" i="1"/>
  <c r="E43" i="1"/>
  <c r="E40" i="1"/>
  <c r="E38" i="1"/>
  <c r="F31" i="1"/>
  <c r="E31" i="1"/>
  <c r="E30" i="1"/>
  <c r="G28" i="1"/>
  <c r="E28" i="1"/>
  <c r="E27" i="1"/>
  <c r="E26" i="1"/>
  <c r="G77" i="1"/>
  <c r="G76" i="1" l="1"/>
  <c r="G74" i="1"/>
  <c r="G72" i="1"/>
  <c r="G71" i="1"/>
  <c r="G70" i="1"/>
  <c r="G67" i="1"/>
  <c r="G66" i="1"/>
  <c r="G65" i="1"/>
  <c r="G63" i="1"/>
  <c r="G62" i="1"/>
  <c r="G61" i="1"/>
  <c r="E60" i="1"/>
  <c r="E59" i="1"/>
  <c r="G59" i="1" s="1"/>
  <c r="G57" i="1"/>
  <c r="E57" i="1"/>
  <c r="G55" i="1"/>
  <c r="G58" i="1"/>
  <c r="G54" i="1"/>
  <c r="G53" i="1"/>
  <c r="E53" i="1"/>
  <c r="E52" i="1"/>
  <c r="E51" i="1"/>
  <c r="G51" i="1" s="1"/>
  <c r="G49" i="1"/>
  <c r="G47" i="1"/>
  <c r="G46" i="1"/>
  <c r="G45" i="1"/>
  <c r="E44" i="1"/>
  <c r="G44" i="1" s="1"/>
  <c r="G43" i="1"/>
  <c r="G42" i="1"/>
  <c r="G40" i="1"/>
  <c r="G41" i="1"/>
  <c r="G38" i="1"/>
  <c r="E37" i="1"/>
  <c r="G37" i="1" s="1"/>
  <c r="E36" i="1"/>
  <c r="G36" i="1" s="1"/>
  <c r="G35" i="1"/>
  <c r="E34" i="1"/>
  <c r="G34" i="1" s="1"/>
  <c r="E33" i="1"/>
  <c r="G33" i="1" s="1"/>
  <c r="G31" i="1"/>
  <c r="G30" i="1"/>
  <c r="E29" i="1"/>
  <c r="G29" i="1" s="1"/>
  <c r="G27" i="1"/>
  <c r="G26" i="1"/>
  <c r="E24" i="1"/>
  <c r="E23" i="1"/>
  <c r="G14" i="1"/>
  <c r="G50" i="1" l="1"/>
  <c r="G75" i="1"/>
  <c r="G32" i="1"/>
  <c r="G48" i="1"/>
  <c r="G52" i="1"/>
  <c r="G56" i="1"/>
  <c r="G60" i="1"/>
  <c r="G64" i="1"/>
</calcChain>
</file>

<file path=xl/sharedStrings.xml><?xml version="1.0" encoding="utf-8"?>
<sst xmlns="http://schemas.openxmlformats.org/spreadsheetml/2006/main" count="416" uniqueCount="86">
  <si>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</si>
  <si>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</si>
  <si>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</si>
  <si>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</si>
  <si>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</si>
  <si>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</si>
  <si>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</si>
  <si>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</si>
  <si>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</si>
  <si>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</si>
  <si>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</si>
  <si>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</si>
  <si>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</si>
  <si>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</si>
  <si>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</si>
  <si>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 - 1 с.Ольгинка</t>
  </si>
  <si>
    <t>Граница раздела с сетью Потребителя</t>
  </si>
  <si>
    <t>ГШРП - 1 пгт. Джубга</t>
  </si>
  <si>
    <t>ГШРП - 1пгт. Новомихайловский</t>
  </si>
  <si>
    <t>ГРС - 2 пгт. Джубга</t>
  </si>
  <si>
    <t>Синенко Е.А. гостевой дом</t>
  </si>
  <si>
    <t xml:space="preserve">Сельскохозяйственная община Харампуровская </t>
  </si>
  <si>
    <t>"Газпром теплоэнерго Краснодар"  кот. БМК-3,5 МВт Джубга</t>
  </si>
  <si>
    <t>"Газпром теплоэнерго Краснодар" кот. БМК-3,5 МВт Новомихайловский</t>
  </si>
  <si>
    <t>"Газпром теплоэнерго Краснодар" кот. БМК-4,5 МВт Новомихайловский</t>
  </si>
  <si>
    <t>Оздоровительный комплекс "Орбита"</t>
  </si>
  <si>
    <t xml:space="preserve">Молчанов В.И. Детский лагерь "Морская волна" </t>
  </si>
  <si>
    <t xml:space="preserve">Молчанов В.И. Детский лагерь "Морская волна" корпус 7,8 и кафе </t>
  </si>
  <si>
    <t xml:space="preserve">Оганова Е.В.  Детский лагерь "Морская волна" котельная корпус 9 </t>
  </si>
  <si>
    <t>Попова О.В. Детский лагерь "Морская волна" котельная</t>
  </si>
  <si>
    <t>Чаленко С.А. Детский лагерь "Морская волна" котельная</t>
  </si>
  <si>
    <t>Тепловые сети Павловская кот. БМК-3</t>
  </si>
  <si>
    <t>Астафьев А.М. Гостиница "Аморе" корпус 7</t>
  </si>
  <si>
    <t>Астафьев А.М. Гостиница "Аморе" корпус 8</t>
  </si>
  <si>
    <t>Шагинян А.А. Гостиница "Аморе" корпус 1,2</t>
  </si>
  <si>
    <t>Мурадян Д.Г. Гостиница "Аморе" корпус 4</t>
  </si>
  <si>
    <t>Мурадян Д.Г. Гостиница "Аморе" корпус 5</t>
  </si>
  <si>
    <t xml:space="preserve">Кашанян Р.К.Автомастерская </t>
  </si>
  <si>
    <t xml:space="preserve">Стрельникова Е.А. магазин "Хозяин" </t>
  </si>
  <si>
    <t>ИП Котлиярова Н.Н. Мастерская по ремонту</t>
  </si>
  <si>
    <t>Лальян А.А. жилой дом со встроенным кафе</t>
  </si>
  <si>
    <t>Зинченко В.П. кафе "Эмми"</t>
  </si>
  <si>
    <t>Мирзоян А.Г. мини-гостиница</t>
  </si>
  <si>
    <t>Матвиенко Ю.П. гостевой дом</t>
  </si>
  <si>
    <t>Симонян О.Р. Кафе "Эмми-1"</t>
  </si>
  <si>
    <t>Хачатрян А.С Гостиница "Ной"</t>
  </si>
  <si>
    <t>Хачатрян А.С. Гостиница "Ной"</t>
  </si>
  <si>
    <t>Пономорев Р.В. Гостевой дом</t>
  </si>
  <si>
    <t>Мардиросян С.Х. столовая "Айя"</t>
  </si>
  <si>
    <t>Молчанов В.И. Административно-гостиничный корпус</t>
  </si>
  <si>
    <t>Молчанов В.И. Спальный корпус 2</t>
  </si>
  <si>
    <t>Молчанов В.И. Столовая</t>
  </si>
  <si>
    <t xml:space="preserve">Чащина Н.М. магазин </t>
  </si>
  <si>
    <t>Дибиров С.А.гостиница</t>
  </si>
  <si>
    <t>Дибиров С.А. нежилое здание</t>
  </si>
  <si>
    <t xml:space="preserve">Рассказова Э.В. Гостиница "Парадиз" </t>
  </si>
  <si>
    <t>Оганнисян Г.С. Магазин с кафе, жилыми и офисными помещениями</t>
  </si>
  <si>
    <t>Демерчян А.А. буфет "Александр"</t>
  </si>
  <si>
    <t xml:space="preserve">Моисеева В.А. магазин Автозапчастей </t>
  </si>
  <si>
    <t>Магазин "ФЭБ"</t>
  </si>
  <si>
    <t>Костанян В.С. Магазин "Кодак"</t>
  </si>
  <si>
    <t>Багдасарьян Л.В. хозблок</t>
  </si>
  <si>
    <t>Шевчук Т.Н. "Гостевой дом Аравана"</t>
  </si>
  <si>
    <t xml:space="preserve">Пансионат с лечением "Импульс" </t>
  </si>
  <si>
    <t xml:space="preserve">ИП Мушлян Ю.В.кафе с надстроенной квартирой </t>
  </si>
  <si>
    <t>ИП Кашанян А.П.</t>
  </si>
  <si>
    <t>Оганесян М.С. Гостиница с магазином</t>
  </si>
  <si>
    <t xml:space="preserve">Недашковская С.А. магазин </t>
  </si>
  <si>
    <t>Мардиросян А.И. нежилое помещение</t>
  </si>
  <si>
    <t>Покотило В.С. Дом со встроенным магазином</t>
  </si>
  <si>
    <t>УК Заречье кот. КАМ-1,2</t>
  </si>
  <si>
    <t>Кубаньпассажиравтосервис</t>
  </si>
  <si>
    <t>ИП Куцова Л.В.</t>
  </si>
  <si>
    <t>Айвазян Ш.М. магазин</t>
  </si>
  <si>
    <t>Саркисов Р.А. магазин</t>
  </si>
  <si>
    <t xml:space="preserve">Кашанян Ж.Г. Пляжный блок </t>
  </si>
  <si>
    <t xml:space="preserve">Молчанова В.В. гостиница "Ника" </t>
  </si>
  <si>
    <t>Хачатрян О.В. пляжный блок</t>
  </si>
  <si>
    <t>Айрапетян А.П. пекарня</t>
  </si>
  <si>
    <t>Население пгт. Джубга</t>
  </si>
  <si>
    <t>ООО "Газпром Межрегион газ Краснодар"</t>
  </si>
  <si>
    <t>Население пгт. Новомихайловский-с.Ольгинка</t>
  </si>
  <si>
    <t>Саркисова И.Н. Парикмахерская</t>
  </si>
  <si>
    <t>Арутюнян А.Р. Нежилое здание</t>
  </si>
  <si>
    <t>Мачулина Е.Н. гостевой дом</t>
  </si>
  <si>
    <t>на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</si>
</sst>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3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te" xfId="5" xr:uid="{00000000-0005-0000-0000-00000D000000}"/>
    <cellStyle name="Status" xfId="8" xr:uid="{00000000-0005-0000-0000-00000E000000}"/>
    <cellStyle name="Text" xfId="4" xr:uid="{00000000-0005-0000-0000-00000F000000}"/>
    <cellStyle name="Warning" xfId="12" xr:uid="{00000000-0005-0000-0000-000010000000}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opLeftCell="A25" zoomScale="85" zoomScaleNormal="85" workbookViewId="0">
      <selection activeCell="A25" sqref="A1:XFD1048576"/>
    </sheetView>
  </sheetViews>
  <sheetFormatPr defaultRowHeight="14.4" x14ac:dyDescent="0.3"/>
  <cols>
    <col min="1" max="1" width="33.33203125" customWidth="1"/>
    <col min="2" max="2" width="19.44140625" customWidth="1"/>
    <col min="3" max="3" width="22.5546875" style="21" customWidth="1"/>
    <col min="4" max="4" width="16.5546875" style="19" customWidth="1"/>
    <col min="5" max="5" width="14.44140625" style="19" customWidth="1"/>
    <col min="6" max="6" width="20.44140625" style="19" customWidth="1"/>
    <col min="7" max="7" width="14.44140625" style="19" customWidth="1"/>
    <col min="8" max="1025" width="9.109375" customWidth="1"/>
  </cols>
  <sheetData>
    <row r="1" spans="1:7" x14ac:dyDescent="0.3">
      <c r="G1" s="19" t="s">
        <v>0</v>
      </c>
    </row>
    <row r="2" spans="1:7" ht="32.1" customHeight="1" x14ac:dyDescent="0.3">
      <c r="F2" s="26" t="s">
        <v>1</v>
      </c>
      <c r="G2" s="26"/>
    </row>
    <row r="3" spans="1:7" x14ac:dyDescent="0.3">
      <c r="G3" s="2" t="s">
        <v>2</v>
      </c>
    </row>
    <row r="4" spans="1:7" ht="75" customHeight="1" x14ac:dyDescent="0.3">
      <c r="A4" s="27" t="s">
        <v>3</v>
      </c>
      <c r="B4" s="27"/>
      <c r="C4" s="27"/>
      <c r="D4" s="27"/>
      <c r="E4" s="27"/>
      <c r="F4" s="27"/>
      <c r="G4" s="27"/>
    </row>
    <row r="5" spans="1:7" x14ac:dyDescent="0.3">
      <c r="A5" s="25" t="s">
        <v>4</v>
      </c>
      <c r="B5" s="25"/>
      <c r="C5" s="25"/>
      <c r="D5" s="25"/>
      <c r="E5" s="25"/>
      <c r="F5" s="25"/>
      <c r="G5" s="25"/>
    </row>
    <row r="6" spans="1:7" x14ac:dyDescent="0.3">
      <c r="B6" s="25" t="s">
        <v>5</v>
      </c>
      <c r="C6" s="25"/>
      <c r="D6" s="25"/>
      <c r="E6" s="25"/>
      <c r="F6" s="25"/>
      <c r="G6" s="2"/>
    </row>
    <row r="7" spans="1:7" x14ac:dyDescent="0.3">
      <c r="B7" s="28" t="s">
        <v>85</v>
      </c>
      <c r="C7" s="29"/>
      <c r="D7" s="29"/>
      <c r="E7" s="29"/>
      <c r="F7" s="29"/>
    </row>
    <row r="8" spans="1:7" x14ac:dyDescent="0.3">
      <c r="B8" s="25" t="s">
        <v>6</v>
      </c>
      <c r="C8" s="25"/>
      <c r="D8" s="25"/>
      <c r="E8" s="25"/>
      <c r="F8" s="25"/>
    </row>
    <row r="9" spans="1:7" x14ac:dyDescent="0.3">
      <c r="A9" s="1"/>
    </row>
    <row r="10" spans="1:7" x14ac:dyDescent="0.3">
      <c r="A10" s="2" t="s">
        <v>7</v>
      </c>
    </row>
    <row r="12" spans="1:7" ht="72" x14ac:dyDescent="0.3">
      <c r="A12" s="3" t="s">
        <v>8</v>
      </c>
      <c r="B12" s="3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</row>
    <row r="13" spans="1:7" x14ac:dyDescent="0.3">
      <c r="A13" s="4">
        <v>1</v>
      </c>
      <c r="B13" s="4">
        <v>2</v>
      </c>
      <c r="C13" s="22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43.2" x14ac:dyDescent="0.3">
      <c r="A14" s="13" t="s">
        <v>17</v>
      </c>
      <c r="B14" s="14" t="s">
        <v>16</v>
      </c>
      <c r="C14" s="12" t="s">
        <v>22</v>
      </c>
      <c r="D14" s="4">
        <v>5</v>
      </c>
      <c r="E14" s="15">
        <f>120000/1000000</f>
        <v>0.12</v>
      </c>
      <c r="F14" s="8">
        <f>109890/1000000</f>
        <v>0.10989</v>
      </c>
      <c r="G14" s="5">
        <f>E14-F14</f>
        <v>1.0109999999999994E-2</v>
      </c>
    </row>
    <row r="15" spans="1:7" ht="57.6" x14ac:dyDescent="0.3">
      <c r="A15" s="13" t="s">
        <v>18</v>
      </c>
      <c r="B15" s="14" t="s">
        <v>16</v>
      </c>
      <c r="C15" s="12" t="s">
        <v>23</v>
      </c>
      <c r="D15" s="4">
        <v>5</v>
      </c>
      <c r="E15" s="5">
        <f>139068/1000000</f>
        <v>0.139068</v>
      </c>
      <c r="F15" s="8">
        <f>139068/1000000</f>
        <v>0.139068</v>
      </c>
      <c r="G15" s="5">
        <v>0</v>
      </c>
    </row>
    <row r="16" spans="1:7" ht="57.6" x14ac:dyDescent="0.3">
      <c r="A16" s="13" t="s">
        <v>18</v>
      </c>
      <c r="B16" s="14" t="s">
        <v>16</v>
      </c>
      <c r="C16" s="12" t="s">
        <v>24</v>
      </c>
      <c r="D16" s="4">
        <v>5</v>
      </c>
      <c r="E16" s="5">
        <f>177920/1000000</f>
        <v>0.17791999999999999</v>
      </c>
      <c r="F16" s="8">
        <f>177920/1000000</f>
        <v>0.17791999999999999</v>
      </c>
      <c r="G16" s="5">
        <v>0</v>
      </c>
    </row>
    <row r="17" spans="1:7" ht="28.8" x14ac:dyDescent="0.3">
      <c r="A17" s="13" t="s">
        <v>15</v>
      </c>
      <c r="B17" s="14" t="s">
        <v>16</v>
      </c>
      <c r="C17" s="12" t="s">
        <v>25</v>
      </c>
      <c r="D17" s="4">
        <v>5</v>
      </c>
      <c r="E17" s="5">
        <f>85000/1000000</f>
        <v>8.5000000000000006E-2</v>
      </c>
      <c r="F17" s="8">
        <f>123176/1000000</f>
        <v>0.12317599999999999</v>
      </c>
      <c r="G17" s="5">
        <v>0</v>
      </c>
    </row>
    <row r="18" spans="1:7" ht="43.2" x14ac:dyDescent="0.3">
      <c r="A18" s="13" t="s">
        <v>19</v>
      </c>
      <c r="B18" s="14" t="s">
        <v>16</v>
      </c>
      <c r="C18" s="12" t="s">
        <v>27</v>
      </c>
      <c r="D18" s="4">
        <v>7</v>
      </c>
      <c r="E18" s="8">
        <f>3000/1000000</f>
        <v>3.0000000000000001E-3</v>
      </c>
      <c r="F18" s="8">
        <f>2078/1000000</f>
        <v>2.078E-3</v>
      </c>
      <c r="G18" s="5">
        <f>E18-F18</f>
        <v>9.2200000000000008E-4</v>
      </c>
    </row>
    <row r="19" spans="1:7" ht="43.2" x14ac:dyDescent="0.3">
      <c r="A19" s="13" t="s">
        <v>19</v>
      </c>
      <c r="B19" s="14" t="s">
        <v>16</v>
      </c>
      <c r="C19" s="12" t="s">
        <v>28</v>
      </c>
      <c r="D19" s="4">
        <v>7</v>
      </c>
      <c r="E19" s="8">
        <f>3000/1000000</f>
        <v>3.0000000000000001E-3</v>
      </c>
      <c r="F19" s="16">
        <v>0</v>
      </c>
      <c r="G19" s="5">
        <v>0</v>
      </c>
    </row>
    <row r="20" spans="1:7" ht="43.2" x14ac:dyDescent="0.3">
      <c r="A20" s="13" t="s">
        <v>19</v>
      </c>
      <c r="B20" s="14" t="s">
        <v>16</v>
      </c>
      <c r="C20" s="12" t="s">
        <v>29</v>
      </c>
      <c r="D20" s="4">
        <v>7</v>
      </c>
      <c r="E20" s="8">
        <f>3000/1000000</f>
        <v>3.0000000000000001E-3</v>
      </c>
      <c r="F20" s="8">
        <v>0</v>
      </c>
      <c r="G20" s="5">
        <v>0</v>
      </c>
    </row>
    <row r="21" spans="1:7" ht="43.2" x14ac:dyDescent="0.3">
      <c r="A21" s="13" t="s">
        <v>19</v>
      </c>
      <c r="B21" s="14" t="s">
        <v>16</v>
      </c>
      <c r="C21" s="12" t="s">
        <v>30</v>
      </c>
      <c r="D21" s="4">
        <v>7</v>
      </c>
      <c r="E21" s="8">
        <f>3000/1000000</f>
        <v>3.0000000000000001E-3</v>
      </c>
      <c r="F21" s="8">
        <v>0</v>
      </c>
      <c r="G21" s="8">
        <v>0</v>
      </c>
    </row>
    <row r="22" spans="1:7" ht="28.8" x14ac:dyDescent="0.3">
      <c r="A22" s="13" t="s">
        <v>18</v>
      </c>
      <c r="B22" s="14" t="s">
        <v>16</v>
      </c>
      <c r="C22" s="12" t="s">
        <v>31</v>
      </c>
      <c r="D22" s="4">
        <v>5</v>
      </c>
      <c r="E22" s="5">
        <f>180000/1000000</f>
        <v>0.18</v>
      </c>
      <c r="F22" s="8">
        <f>182869/1000000</f>
        <v>0.182869</v>
      </c>
      <c r="G22" s="5">
        <v>0</v>
      </c>
    </row>
    <row r="23" spans="1:7" ht="43.2" x14ac:dyDescent="0.3">
      <c r="A23" s="13" t="s">
        <v>19</v>
      </c>
      <c r="B23" s="14" t="s">
        <v>16</v>
      </c>
      <c r="C23" s="12" t="s">
        <v>32</v>
      </c>
      <c r="D23" s="4">
        <v>7</v>
      </c>
      <c r="E23" s="5">
        <f>1300/1000000</f>
        <v>1.2999999999999999E-3</v>
      </c>
      <c r="F23" s="8">
        <f>2048/1000000</f>
        <v>2.0479999999999999E-3</v>
      </c>
      <c r="G23" s="5">
        <v>0</v>
      </c>
    </row>
    <row r="24" spans="1:7" ht="43.2" x14ac:dyDescent="0.3">
      <c r="A24" s="13" t="s">
        <v>19</v>
      </c>
      <c r="B24" s="14" t="s">
        <v>16</v>
      </c>
      <c r="C24" s="12" t="s">
        <v>33</v>
      </c>
      <c r="D24" s="4">
        <v>7</v>
      </c>
      <c r="E24" s="5">
        <f>2275/1000000</f>
        <v>2.2750000000000001E-3</v>
      </c>
      <c r="F24" s="8">
        <f>4479/1000000</f>
        <v>4.4790000000000003E-3</v>
      </c>
      <c r="G24" s="5">
        <v>0</v>
      </c>
    </row>
    <row r="25" spans="1:7" ht="45" customHeight="1" x14ac:dyDescent="0.3">
      <c r="A25" s="13" t="s">
        <v>19</v>
      </c>
      <c r="B25" s="14" t="s">
        <v>16</v>
      </c>
      <c r="C25" s="9" t="s">
        <v>34</v>
      </c>
      <c r="D25" s="4">
        <v>7</v>
      </c>
      <c r="E25" s="5">
        <f>1300/1000000</f>
        <v>1.2999999999999999E-3</v>
      </c>
      <c r="F25" s="8">
        <f>1950/1000000</f>
        <v>1.9499999999999999E-3</v>
      </c>
      <c r="G25" s="5">
        <v>0</v>
      </c>
    </row>
    <row r="26" spans="1:7" ht="28.8" x14ac:dyDescent="0.3">
      <c r="A26" s="13" t="s">
        <v>19</v>
      </c>
      <c r="B26" s="14" t="s">
        <v>16</v>
      </c>
      <c r="C26" s="12" t="s">
        <v>35</v>
      </c>
      <c r="D26" s="4">
        <v>7</v>
      </c>
      <c r="E26" s="5">
        <f>2000/1000000</f>
        <v>2E-3</v>
      </c>
      <c r="F26" s="8">
        <v>0</v>
      </c>
      <c r="G26" s="5">
        <f t="shared" ref="G26:G38" si="0">E26-F26</f>
        <v>2E-3</v>
      </c>
    </row>
    <row r="27" spans="1:7" ht="28.8" x14ac:dyDescent="0.3">
      <c r="A27" s="13" t="s">
        <v>19</v>
      </c>
      <c r="B27" s="14" t="s">
        <v>16</v>
      </c>
      <c r="C27" s="12" t="s">
        <v>36</v>
      </c>
      <c r="D27" s="4">
        <v>7</v>
      </c>
      <c r="E27" s="5">
        <f>2000/1000000</f>
        <v>2E-3</v>
      </c>
      <c r="F27" s="8">
        <v>0</v>
      </c>
      <c r="G27" s="5">
        <f t="shared" si="0"/>
        <v>2E-3</v>
      </c>
    </row>
    <row r="28" spans="1:7" ht="28.8" x14ac:dyDescent="0.3">
      <c r="A28" s="13" t="s">
        <v>19</v>
      </c>
      <c r="B28" s="14" t="s">
        <v>16</v>
      </c>
      <c r="C28" s="12" t="s">
        <v>83</v>
      </c>
      <c r="D28" s="4">
        <v>7</v>
      </c>
      <c r="E28" s="5">
        <f>3000/1000000</f>
        <v>3.0000000000000001E-3</v>
      </c>
      <c r="F28" s="8">
        <v>0</v>
      </c>
      <c r="G28" s="5">
        <f>E28-F28</f>
        <v>3.0000000000000001E-3</v>
      </c>
    </row>
    <row r="29" spans="1:7" ht="28.8" x14ac:dyDescent="0.3">
      <c r="A29" s="13" t="s">
        <v>18</v>
      </c>
      <c r="B29" s="14" t="s">
        <v>16</v>
      </c>
      <c r="C29" s="12" t="s">
        <v>37</v>
      </c>
      <c r="D29" s="4">
        <v>7</v>
      </c>
      <c r="E29" s="5">
        <f>1950/1000000</f>
        <v>1.9499999999999999E-3</v>
      </c>
      <c r="F29" s="8">
        <f>287/1000000</f>
        <v>2.8699999999999998E-4</v>
      </c>
      <c r="G29" s="5">
        <f t="shared" si="0"/>
        <v>1.663E-3</v>
      </c>
    </row>
    <row r="30" spans="1:7" ht="28.8" x14ac:dyDescent="0.3">
      <c r="A30" s="13" t="s">
        <v>19</v>
      </c>
      <c r="B30" s="14" t="s">
        <v>16</v>
      </c>
      <c r="C30" s="12" t="s">
        <v>38</v>
      </c>
      <c r="D30" s="4">
        <v>7</v>
      </c>
      <c r="E30" s="5">
        <f>1300/1000000</f>
        <v>1.2999999999999999E-3</v>
      </c>
      <c r="F30" s="8">
        <f>855/1000000</f>
        <v>8.5499999999999997E-4</v>
      </c>
      <c r="G30" s="5">
        <f t="shared" si="0"/>
        <v>4.4499999999999997E-4</v>
      </c>
    </row>
    <row r="31" spans="1:7" ht="28.8" x14ac:dyDescent="0.3">
      <c r="A31" s="13" t="s">
        <v>18</v>
      </c>
      <c r="B31" s="14" t="s">
        <v>16</v>
      </c>
      <c r="C31" s="12" t="s">
        <v>39</v>
      </c>
      <c r="D31" s="4">
        <v>7</v>
      </c>
      <c r="E31" s="5">
        <f>1625/1000000</f>
        <v>1.6249999999999999E-3</v>
      </c>
      <c r="F31" s="8">
        <f>629/1000000</f>
        <v>6.29E-4</v>
      </c>
      <c r="G31" s="5">
        <f t="shared" si="0"/>
        <v>9.9599999999999992E-4</v>
      </c>
    </row>
    <row r="32" spans="1:7" ht="28.8" x14ac:dyDescent="0.3">
      <c r="A32" s="13" t="s">
        <v>19</v>
      </c>
      <c r="B32" s="14" t="s">
        <v>16</v>
      </c>
      <c r="C32" s="12" t="s">
        <v>40</v>
      </c>
      <c r="D32" s="4">
        <v>7</v>
      </c>
      <c r="E32" s="5">
        <f>325/1000000</f>
        <v>3.2499999999999999E-4</v>
      </c>
      <c r="F32" s="8">
        <f>61/1000000</f>
        <v>6.0999999999999999E-5</v>
      </c>
      <c r="G32" s="5">
        <f t="shared" si="0"/>
        <v>2.6399999999999997E-4</v>
      </c>
    </row>
    <row r="33" spans="1:7" ht="28.8" x14ac:dyDescent="0.3">
      <c r="A33" s="13" t="s">
        <v>19</v>
      </c>
      <c r="B33" s="14" t="s">
        <v>16</v>
      </c>
      <c r="C33" s="12" t="s">
        <v>41</v>
      </c>
      <c r="D33" s="4">
        <v>7</v>
      </c>
      <c r="E33" s="5">
        <f>1000/1000000</f>
        <v>1E-3</v>
      </c>
      <c r="F33" s="8">
        <v>0</v>
      </c>
      <c r="G33" s="5">
        <f t="shared" si="0"/>
        <v>1E-3</v>
      </c>
    </row>
    <row r="34" spans="1:7" ht="28.8" x14ac:dyDescent="0.3">
      <c r="A34" s="13" t="s">
        <v>19</v>
      </c>
      <c r="B34" s="14" t="s">
        <v>16</v>
      </c>
      <c r="C34" s="12" t="s">
        <v>42</v>
      </c>
      <c r="D34" s="4">
        <v>7</v>
      </c>
      <c r="E34" s="5">
        <f>1000/1000000</f>
        <v>1E-3</v>
      </c>
      <c r="F34" s="8">
        <v>0</v>
      </c>
      <c r="G34" s="5">
        <f t="shared" si="0"/>
        <v>1E-3</v>
      </c>
    </row>
    <row r="35" spans="1:7" ht="28.8" x14ac:dyDescent="0.3">
      <c r="A35" s="13" t="s">
        <v>19</v>
      </c>
      <c r="B35" s="14" t="s">
        <v>16</v>
      </c>
      <c r="C35" s="12" t="s">
        <v>43</v>
      </c>
      <c r="D35" s="4">
        <v>7</v>
      </c>
      <c r="E35" s="5">
        <f>1300/1000000</f>
        <v>1.2999999999999999E-3</v>
      </c>
      <c r="F35" s="8">
        <f>829/1000000</f>
        <v>8.2899999999999998E-4</v>
      </c>
      <c r="G35" s="5">
        <f t="shared" si="0"/>
        <v>4.7099999999999996E-4</v>
      </c>
    </row>
    <row r="36" spans="1:7" ht="28.8" x14ac:dyDescent="0.3">
      <c r="A36" s="13" t="s">
        <v>19</v>
      </c>
      <c r="B36" s="14" t="s">
        <v>16</v>
      </c>
      <c r="C36" s="12" t="s">
        <v>44</v>
      </c>
      <c r="D36" s="4">
        <v>7</v>
      </c>
      <c r="E36" s="5">
        <f>1000/1000000</f>
        <v>1E-3</v>
      </c>
      <c r="F36" s="8">
        <v>0</v>
      </c>
      <c r="G36" s="5">
        <f t="shared" si="0"/>
        <v>1E-3</v>
      </c>
    </row>
    <row r="37" spans="1:7" ht="28.8" x14ac:dyDescent="0.3">
      <c r="A37" s="13" t="s">
        <v>19</v>
      </c>
      <c r="B37" s="14" t="s">
        <v>16</v>
      </c>
      <c r="C37" s="12" t="s">
        <v>45</v>
      </c>
      <c r="D37" s="4">
        <v>7</v>
      </c>
      <c r="E37" s="5">
        <f>1000/1000000</f>
        <v>1E-3</v>
      </c>
      <c r="F37" s="8">
        <v>0</v>
      </c>
      <c r="G37" s="5">
        <f t="shared" si="0"/>
        <v>1E-3</v>
      </c>
    </row>
    <row r="38" spans="1:7" ht="28.8" x14ac:dyDescent="0.3">
      <c r="A38" s="13" t="s">
        <v>19</v>
      </c>
      <c r="B38" s="14" t="s">
        <v>16</v>
      </c>
      <c r="C38" s="12" t="s">
        <v>46</v>
      </c>
      <c r="D38" s="4">
        <v>7</v>
      </c>
      <c r="E38" s="5">
        <f>1500/1000000</f>
        <v>1.5E-3</v>
      </c>
      <c r="F38" s="8">
        <v>0</v>
      </c>
      <c r="G38" s="5">
        <f t="shared" si="0"/>
        <v>1.5E-3</v>
      </c>
    </row>
    <row r="39" spans="1:7" ht="28.8" x14ac:dyDescent="0.3">
      <c r="A39" s="13" t="s">
        <v>19</v>
      </c>
      <c r="B39" s="14" t="s">
        <v>16</v>
      </c>
      <c r="C39" s="12" t="s">
        <v>47</v>
      </c>
      <c r="D39" s="4">
        <v>7</v>
      </c>
      <c r="E39" s="5">
        <f>3500/1000000</f>
        <v>3.5000000000000001E-3</v>
      </c>
      <c r="F39" s="8">
        <f>0/1000000</f>
        <v>0</v>
      </c>
      <c r="G39" s="5">
        <v>0</v>
      </c>
    </row>
    <row r="40" spans="1:7" ht="28.8" x14ac:dyDescent="0.3">
      <c r="A40" s="13" t="s">
        <v>19</v>
      </c>
      <c r="B40" s="14" t="s">
        <v>16</v>
      </c>
      <c r="C40" s="12" t="s">
        <v>48</v>
      </c>
      <c r="D40" s="4">
        <v>7</v>
      </c>
      <c r="E40" s="5">
        <f>2000/1000000</f>
        <v>2E-3</v>
      </c>
      <c r="F40" s="8">
        <v>0</v>
      </c>
      <c r="G40" s="5">
        <f>E40-F40</f>
        <v>2E-3</v>
      </c>
    </row>
    <row r="41" spans="1:7" ht="43.2" x14ac:dyDescent="0.3">
      <c r="A41" s="13" t="s">
        <v>19</v>
      </c>
      <c r="B41" s="14" t="s">
        <v>16</v>
      </c>
      <c r="C41" s="12" t="s">
        <v>49</v>
      </c>
      <c r="D41" s="4">
        <v>7</v>
      </c>
      <c r="E41" s="5">
        <f>2000/1000000</f>
        <v>2E-3</v>
      </c>
      <c r="F41" s="8">
        <v>0</v>
      </c>
      <c r="G41" s="5">
        <f t="shared" ref="G41:G51" si="1">E41-F41</f>
        <v>2E-3</v>
      </c>
    </row>
    <row r="42" spans="1:7" ht="28.8" x14ac:dyDescent="0.3">
      <c r="A42" s="13" t="s">
        <v>19</v>
      </c>
      <c r="B42" s="14" t="s">
        <v>16</v>
      </c>
      <c r="C42" s="12" t="s">
        <v>26</v>
      </c>
      <c r="D42" s="4">
        <v>7</v>
      </c>
      <c r="E42" s="5">
        <f>500/1000000</f>
        <v>5.0000000000000001E-4</v>
      </c>
      <c r="F42" s="8">
        <v>0</v>
      </c>
      <c r="G42" s="5">
        <f t="shared" si="1"/>
        <v>5.0000000000000001E-4</v>
      </c>
    </row>
    <row r="43" spans="1:7" ht="28.8" x14ac:dyDescent="0.3">
      <c r="A43" s="13" t="s">
        <v>19</v>
      </c>
      <c r="B43" s="14" t="s">
        <v>16</v>
      </c>
      <c r="C43" s="12" t="s">
        <v>50</v>
      </c>
      <c r="D43" s="6">
        <v>7</v>
      </c>
      <c r="E43" s="5">
        <f>4500/1000000</f>
        <v>4.4999999999999997E-3</v>
      </c>
      <c r="F43" s="10">
        <v>0</v>
      </c>
      <c r="G43" s="5">
        <f t="shared" si="1"/>
        <v>4.4999999999999997E-3</v>
      </c>
    </row>
    <row r="44" spans="1:7" ht="28.8" x14ac:dyDescent="0.3">
      <c r="A44" s="13" t="s">
        <v>19</v>
      </c>
      <c r="B44" s="14" t="s">
        <v>16</v>
      </c>
      <c r="C44" s="12" t="s">
        <v>51</v>
      </c>
      <c r="D44" s="6">
        <v>7</v>
      </c>
      <c r="E44" s="17">
        <f>200/1000000</f>
        <v>2.0000000000000001E-4</v>
      </c>
      <c r="F44" s="10">
        <v>0</v>
      </c>
      <c r="G44" s="5">
        <f t="shared" si="1"/>
        <v>2.0000000000000001E-4</v>
      </c>
    </row>
    <row r="45" spans="1:7" ht="28.8" x14ac:dyDescent="0.3">
      <c r="A45" s="13" t="s">
        <v>18</v>
      </c>
      <c r="B45" s="14" t="s">
        <v>16</v>
      </c>
      <c r="C45" s="12" t="s">
        <v>52</v>
      </c>
      <c r="D45" s="6">
        <v>7</v>
      </c>
      <c r="E45" s="4">
        <f>1600/1000000</f>
        <v>1.6000000000000001E-3</v>
      </c>
      <c r="F45" s="10">
        <f>480/1000000</f>
        <v>4.8000000000000001E-4</v>
      </c>
      <c r="G45" s="5">
        <f t="shared" si="1"/>
        <v>1.1200000000000001E-3</v>
      </c>
    </row>
    <row r="46" spans="1:7" ht="28.8" x14ac:dyDescent="0.3">
      <c r="A46" s="13" t="s">
        <v>19</v>
      </c>
      <c r="B46" s="14" t="s">
        <v>16</v>
      </c>
      <c r="C46" s="12" t="s">
        <v>53</v>
      </c>
      <c r="D46" s="6">
        <v>7</v>
      </c>
      <c r="E46" s="4">
        <f>1300/1000000</f>
        <v>1.2999999999999999E-3</v>
      </c>
      <c r="F46" s="10">
        <f>446/1000000</f>
        <v>4.46E-4</v>
      </c>
      <c r="G46" s="5">
        <f t="shared" si="1"/>
        <v>8.5399999999999994E-4</v>
      </c>
    </row>
    <row r="47" spans="1:7" ht="28.8" x14ac:dyDescent="0.3">
      <c r="A47" s="13" t="s">
        <v>19</v>
      </c>
      <c r="B47" s="14" t="s">
        <v>16</v>
      </c>
      <c r="C47" s="12" t="s">
        <v>54</v>
      </c>
      <c r="D47" s="6">
        <v>7</v>
      </c>
      <c r="E47" s="4">
        <f>1300/1000000</f>
        <v>1.2999999999999999E-3</v>
      </c>
      <c r="F47" s="10">
        <f>0/1000000</f>
        <v>0</v>
      </c>
      <c r="G47" s="5">
        <f t="shared" si="1"/>
        <v>1.2999999999999999E-3</v>
      </c>
    </row>
    <row r="48" spans="1:7" ht="28.8" x14ac:dyDescent="0.3">
      <c r="A48" s="13" t="s">
        <v>18</v>
      </c>
      <c r="B48" s="14" t="s">
        <v>16</v>
      </c>
      <c r="C48" s="12" t="s">
        <v>55</v>
      </c>
      <c r="D48" s="6">
        <v>7</v>
      </c>
      <c r="E48" s="4">
        <f>2680/1000000</f>
        <v>2.6800000000000001E-3</v>
      </c>
      <c r="F48" s="11">
        <f>342/1000000</f>
        <v>3.4200000000000002E-4</v>
      </c>
      <c r="G48" s="5">
        <f t="shared" si="1"/>
        <v>2.3380000000000002E-3</v>
      </c>
    </row>
    <row r="49" spans="1:7" ht="28.8" x14ac:dyDescent="0.3">
      <c r="A49" s="13" t="s">
        <v>19</v>
      </c>
      <c r="B49" s="14" t="s">
        <v>16</v>
      </c>
      <c r="C49" s="12" t="s">
        <v>20</v>
      </c>
      <c r="D49" s="6">
        <v>7</v>
      </c>
      <c r="E49" s="4">
        <f>3900/1000000</f>
        <v>3.8999999999999998E-3</v>
      </c>
      <c r="F49" s="4">
        <f>1939/1000000</f>
        <v>1.939E-3</v>
      </c>
      <c r="G49" s="5">
        <f t="shared" si="1"/>
        <v>1.9610000000000001E-3</v>
      </c>
    </row>
    <row r="50" spans="1:7" ht="57.6" x14ac:dyDescent="0.3">
      <c r="A50" s="13" t="s">
        <v>19</v>
      </c>
      <c r="B50" s="14" t="s">
        <v>16</v>
      </c>
      <c r="C50" s="12" t="s">
        <v>56</v>
      </c>
      <c r="D50" s="6">
        <v>7</v>
      </c>
      <c r="E50" s="4">
        <f>3000/1000000</f>
        <v>3.0000000000000001E-3</v>
      </c>
      <c r="F50" s="10">
        <f>0/1000000</f>
        <v>0</v>
      </c>
      <c r="G50" s="5">
        <f t="shared" si="1"/>
        <v>3.0000000000000001E-3</v>
      </c>
    </row>
    <row r="51" spans="1:7" ht="28.8" x14ac:dyDescent="0.3">
      <c r="A51" s="13" t="s">
        <v>19</v>
      </c>
      <c r="B51" s="14" t="s">
        <v>16</v>
      </c>
      <c r="C51" s="12" t="s">
        <v>57</v>
      </c>
      <c r="D51" s="6">
        <v>7</v>
      </c>
      <c r="E51" s="4">
        <f>3000/1000000</f>
        <v>3.0000000000000001E-3</v>
      </c>
      <c r="F51" s="7">
        <f>128/1000000</f>
        <v>1.2799999999999999E-4</v>
      </c>
      <c r="G51" s="5">
        <f t="shared" si="1"/>
        <v>2.872E-3</v>
      </c>
    </row>
    <row r="52" spans="1:7" ht="43.2" x14ac:dyDescent="0.3">
      <c r="A52" s="13" t="s">
        <v>18</v>
      </c>
      <c r="B52" s="14" t="s">
        <v>16</v>
      </c>
      <c r="C52" s="12" t="s">
        <v>21</v>
      </c>
      <c r="D52" s="6">
        <v>7</v>
      </c>
      <c r="E52" s="4">
        <f>2500/1000000</f>
        <v>2.5000000000000001E-3</v>
      </c>
      <c r="F52" s="4">
        <f>919/1000000</f>
        <v>9.19E-4</v>
      </c>
      <c r="G52" s="4">
        <f>E52-F52</f>
        <v>1.5809999999999999E-3</v>
      </c>
    </row>
    <row r="53" spans="1:7" ht="48.75" customHeight="1" x14ac:dyDescent="0.3">
      <c r="A53" s="13" t="s">
        <v>19</v>
      </c>
      <c r="B53" s="14" t="s">
        <v>16</v>
      </c>
      <c r="C53" s="18" t="s">
        <v>58</v>
      </c>
      <c r="D53" s="4">
        <v>7</v>
      </c>
      <c r="E53" s="4">
        <f>2275/1000000</f>
        <v>2.2750000000000001E-3</v>
      </c>
      <c r="F53" s="4">
        <f>1445/1000000</f>
        <v>1.4450000000000001E-3</v>
      </c>
      <c r="G53" s="4">
        <f>E53-F53</f>
        <v>8.3000000000000001E-4</v>
      </c>
    </row>
    <row r="54" spans="1:7" ht="28.8" x14ac:dyDescent="0.3">
      <c r="A54" s="13" t="s">
        <v>19</v>
      </c>
      <c r="B54" s="14" t="s">
        <v>16</v>
      </c>
      <c r="C54" s="18" t="s">
        <v>59</v>
      </c>
      <c r="D54" s="4">
        <v>7</v>
      </c>
      <c r="E54" s="4">
        <f>1500/1000000</f>
        <v>1.5E-3</v>
      </c>
      <c r="F54" s="4">
        <f>1045/1000000</f>
        <v>1.0449999999999999E-3</v>
      </c>
      <c r="G54" s="4">
        <f t="shared" ref="G54:G76" si="2">E54-F54</f>
        <v>4.5500000000000011E-4</v>
      </c>
    </row>
    <row r="55" spans="1:7" ht="28.8" x14ac:dyDescent="0.3">
      <c r="A55" s="13" t="s">
        <v>19</v>
      </c>
      <c r="B55" s="14" t="s">
        <v>16</v>
      </c>
      <c r="C55" s="18" t="s">
        <v>60</v>
      </c>
      <c r="D55" s="4">
        <v>7</v>
      </c>
      <c r="E55" s="4">
        <f>1500/1000000</f>
        <v>1.5E-3</v>
      </c>
      <c r="F55" s="4">
        <f>1086/1000000</f>
        <v>1.0859999999999999E-3</v>
      </c>
      <c r="G55" s="4">
        <f t="shared" si="2"/>
        <v>4.1400000000000009E-4</v>
      </c>
    </row>
    <row r="56" spans="1:7" ht="28.8" x14ac:dyDescent="0.3">
      <c r="A56" s="13" t="s">
        <v>19</v>
      </c>
      <c r="B56" s="14" t="s">
        <v>16</v>
      </c>
      <c r="C56" s="18" t="s">
        <v>61</v>
      </c>
      <c r="D56" s="4">
        <v>7</v>
      </c>
      <c r="E56" s="4">
        <f>2310/1000000</f>
        <v>2.31E-3</v>
      </c>
      <c r="F56" s="4">
        <f>535/1000000</f>
        <v>5.3499999999999999E-4</v>
      </c>
      <c r="G56" s="4">
        <f t="shared" si="2"/>
        <v>1.7750000000000001E-3</v>
      </c>
    </row>
    <row r="57" spans="1:7" ht="28.8" x14ac:dyDescent="0.3">
      <c r="A57" s="13" t="s">
        <v>19</v>
      </c>
      <c r="B57" s="14" t="s">
        <v>16</v>
      </c>
      <c r="C57" s="18" t="s">
        <v>62</v>
      </c>
      <c r="D57" s="4">
        <v>7</v>
      </c>
      <c r="E57" s="23">
        <f>1625/1000000</f>
        <v>1.6249999999999999E-3</v>
      </c>
      <c r="F57" s="4">
        <f>0/1000000</f>
        <v>0</v>
      </c>
      <c r="G57" s="4">
        <f t="shared" si="2"/>
        <v>1.6249999999999999E-3</v>
      </c>
    </row>
    <row r="58" spans="1:7" ht="28.8" x14ac:dyDescent="0.3">
      <c r="A58" s="20" t="s">
        <v>15</v>
      </c>
      <c r="B58" s="14" t="s">
        <v>16</v>
      </c>
      <c r="C58" s="18" t="s">
        <v>63</v>
      </c>
      <c r="D58" s="4">
        <v>7</v>
      </c>
      <c r="E58" s="4">
        <f>17000/1000000</f>
        <v>1.7000000000000001E-2</v>
      </c>
      <c r="F58" s="4">
        <f>13868/1000000</f>
        <v>1.3868E-2</v>
      </c>
      <c r="G58" s="4">
        <f t="shared" si="2"/>
        <v>3.1320000000000011E-3</v>
      </c>
    </row>
    <row r="59" spans="1:7" ht="43.2" x14ac:dyDescent="0.3">
      <c r="A59" s="20" t="s">
        <v>15</v>
      </c>
      <c r="B59" s="14" t="s">
        <v>16</v>
      </c>
      <c r="C59" s="18" t="s">
        <v>64</v>
      </c>
      <c r="D59" s="4">
        <v>7</v>
      </c>
      <c r="E59" s="4">
        <f>2000/1000000</f>
        <v>2E-3</v>
      </c>
      <c r="F59" s="4">
        <f>863/1000000</f>
        <v>8.6300000000000005E-4</v>
      </c>
      <c r="G59" s="4">
        <f t="shared" si="2"/>
        <v>1.137E-3</v>
      </c>
    </row>
    <row r="60" spans="1:7" ht="28.8" x14ac:dyDescent="0.3">
      <c r="A60" s="13" t="s">
        <v>18</v>
      </c>
      <c r="B60" s="14" t="s">
        <v>16</v>
      </c>
      <c r="C60" s="18" t="s">
        <v>65</v>
      </c>
      <c r="D60" s="4">
        <v>7</v>
      </c>
      <c r="E60" s="4">
        <f>2600/1000000</f>
        <v>2.5999999999999999E-3</v>
      </c>
      <c r="F60" s="4">
        <f>313/1000000</f>
        <v>3.1300000000000002E-4</v>
      </c>
      <c r="G60" s="4">
        <f t="shared" si="2"/>
        <v>2.287E-3</v>
      </c>
    </row>
    <row r="61" spans="1:7" ht="51.75" customHeight="1" x14ac:dyDescent="0.3">
      <c r="A61" s="13" t="s">
        <v>19</v>
      </c>
      <c r="B61" s="14" t="s">
        <v>16</v>
      </c>
      <c r="C61" s="18" t="s">
        <v>66</v>
      </c>
      <c r="D61" s="4">
        <v>7</v>
      </c>
      <c r="E61" s="4">
        <f>6500/1000000</f>
        <v>6.4999999999999997E-3</v>
      </c>
      <c r="F61" s="4">
        <f>360/1000000</f>
        <v>3.6000000000000002E-4</v>
      </c>
      <c r="G61" s="4">
        <f t="shared" si="2"/>
        <v>6.1399999999999996E-3</v>
      </c>
    </row>
    <row r="62" spans="1:7" ht="28.8" x14ac:dyDescent="0.3">
      <c r="A62" s="13" t="s">
        <v>19</v>
      </c>
      <c r="B62" s="14" t="s">
        <v>16</v>
      </c>
      <c r="C62" s="18" t="s">
        <v>67</v>
      </c>
      <c r="D62" s="4">
        <v>7</v>
      </c>
      <c r="E62" s="4">
        <f>5500/1000000</f>
        <v>5.4999999999999997E-3</v>
      </c>
      <c r="F62" s="4">
        <f>165/1000000</f>
        <v>1.65E-4</v>
      </c>
      <c r="G62" s="4">
        <f t="shared" si="2"/>
        <v>5.3349999999999995E-3</v>
      </c>
    </row>
    <row r="63" spans="1:7" ht="28.8" x14ac:dyDescent="0.3">
      <c r="A63" s="13" t="s">
        <v>19</v>
      </c>
      <c r="B63" s="14" t="s">
        <v>16</v>
      </c>
      <c r="C63" s="18" t="s">
        <v>68</v>
      </c>
      <c r="D63" s="4">
        <v>7</v>
      </c>
      <c r="E63" s="4">
        <f>3240/1000000</f>
        <v>3.2399999999999998E-3</v>
      </c>
      <c r="F63" s="4">
        <f>1240/1000000</f>
        <v>1.24E-3</v>
      </c>
      <c r="G63" s="4">
        <f t="shared" si="2"/>
        <v>2E-3</v>
      </c>
    </row>
    <row r="64" spans="1:7" ht="28.8" x14ac:dyDescent="0.3">
      <c r="A64" s="20" t="s">
        <v>15</v>
      </c>
      <c r="B64" s="14" t="s">
        <v>16</v>
      </c>
      <c r="C64" s="18" t="s">
        <v>69</v>
      </c>
      <c r="D64" s="4">
        <v>7</v>
      </c>
      <c r="E64" s="4">
        <f>1100/1000000</f>
        <v>1.1000000000000001E-3</v>
      </c>
      <c r="F64" s="4">
        <f>859/1000000</f>
        <v>8.5899999999999995E-4</v>
      </c>
      <c r="G64" s="4">
        <f t="shared" si="2"/>
        <v>2.4100000000000011E-4</v>
      </c>
    </row>
    <row r="65" spans="1:7" ht="28.8" x14ac:dyDescent="0.3">
      <c r="A65" s="13" t="s">
        <v>18</v>
      </c>
      <c r="B65" s="14" t="s">
        <v>16</v>
      </c>
      <c r="C65" s="18" t="s">
        <v>70</v>
      </c>
      <c r="D65" s="4">
        <v>5</v>
      </c>
      <c r="E65" s="23">
        <f>26000/1000000</f>
        <v>2.5999999999999999E-2</v>
      </c>
      <c r="F65" s="4">
        <f>23253/1000000</f>
        <v>2.3252999999999999E-2</v>
      </c>
      <c r="G65" s="4">
        <f t="shared" si="2"/>
        <v>2.7469999999999994E-3</v>
      </c>
    </row>
    <row r="66" spans="1:7" ht="28.8" x14ac:dyDescent="0.3">
      <c r="A66" s="13" t="s">
        <v>19</v>
      </c>
      <c r="B66" s="14" t="s">
        <v>16</v>
      </c>
      <c r="C66" s="18" t="s">
        <v>71</v>
      </c>
      <c r="D66" s="4">
        <v>7</v>
      </c>
      <c r="E66" s="4">
        <f>6000/1000000</f>
        <v>6.0000000000000001E-3</v>
      </c>
      <c r="F66" s="4">
        <f>2866/1000000</f>
        <v>2.8660000000000001E-3</v>
      </c>
      <c r="G66" s="4">
        <f t="shared" si="2"/>
        <v>3.1340000000000001E-3</v>
      </c>
    </row>
    <row r="67" spans="1:7" ht="28.8" x14ac:dyDescent="0.3">
      <c r="A67" s="20" t="s">
        <v>15</v>
      </c>
      <c r="B67" s="14" t="s">
        <v>16</v>
      </c>
      <c r="C67" s="18" t="s">
        <v>72</v>
      </c>
      <c r="D67" s="4">
        <v>7</v>
      </c>
      <c r="E67" s="4">
        <f>4500/1000000</f>
        <v>4.4999999999999997E-3</v>
      </c>
      <c r="F67" s="4">
        <v>0</v>
      </c>
      <c r="G67" s="4">
        <f t="shared" si="2"/>
        <v>4.4999999999999997E-3</v>
      </c>
    </row>
    <row r="68" spans="1:7" ht="28.8" x14ac:dyDescent="0.3">
      <c r="A68" s="20" t="s">
        <v>15</v>
      </c>
      <c r="B68" s="14" t="s">
        <v>16</v>
      </c>
      <c r="C68" s="18" t="s">
        <v>73</v>
      </c>
      <c r="D68" s="4">
        <v>7</v>
      </c>
      <c r="E68" s="4">
        <f>845/1000000</f>
        <v>8.4500000000000005E-4</v>
      </c>
      <c r="F68" s="4">
        <f>1084/1000000</f>
        <v>1.0839999999999999E-3</v>
      </c>
      <c r="G68" s="4">
        <v>0</v>
      </c>
    </row>
    <row r="69" spans="1:7" ht="28.8" x14ac:dyDescent="0.3">
      <c r="A69" s="20" t="s">
        <v>15</v>
      </c>
      <c r="B69" s="14" t="s">
        <v>16</v>
      </c>
      <c r="C69" s="18" t="s">
        <v>84</v>
      </c>
      <c r="D69" s="4">
        <v>7</v>
      </c>
      <c r="E69" s="4">
        <f>1300/1000000</f>
        <v>1.2999999999999999E-3</v>
      </c>
      <c r="F69" s="4">
        <f>992/1000000</f>
        <v>9.9200000000000004E-4</v>
      </c>
      <c r="G69" s="4">
        <f>E69-F69</f>
        <v>3.079999999999999E-4</v>
      </c>
    </row>
    <row r="70" spans="1:7" ht="28.8" x14ac:dyDescent="0.3">
      <c r="A70" s="13" t="s">
        <v>19</v>
      </c>
      <c r="B70" s="14" t="s">
        <v>16</v>
      </c>
      <c r="C70" s="18" t="s">
        <v>74</v>
      </c>
      <c r="D70" s="4">
        <v>7</v>
      </c>
      <c r="E70" s="4">
        <f>1300/1000000</f>
        <v>1.2999999999999999E-3</v>
      </c>
      <c r="F70" s="4">
        <f>572/1000000</f>
        <v>5.7200000000000003E-4</v>
      </c>
      <c r="G70" s="4">
        <f t="shared" si="2"/>
        <v>7.2799999999999991E-4</v>
      </c>
    </row>
    <row r="71" spans="1:7" ht="28.8" x14ac:dyDescent="0.3">
      <c r="A71" s="13" t="s">
        <v>19</v>
      </c>
      <c r="B71" s="14" t="s">
        <v>16</v>
      </c>
      <c r="C71" s="18" t="s">
        <v>75</v>
      </c>
      <c r="D71" s="4">
        <v>7</v>
      </c>
      <c r="E71" s="4">
        <f>1000/1000000</f>
        <v>1E-3</v>
      </c>
      <c r="F71" s="4">
        <v>0</v>
      </c>
      <c r="G71" s="4">
        <f t="shared" si="2"/>
        <v>1E-3</v>
      </c>
    </row>
    <row r="72" spans="1:7" ht="28.8" x14ac:dyDescent="0.3">
      <c r="A72" s="13" t="s">
        <v>19</v>
      </c>
      <c r="B72" s="14" t="s">
        <v>16</v>
      </c>
      <c r="C72" s="18" t="s">
        <v>76</v>
      </c>
      <c r="D72" s="4">
        <v>7</v>
      </c>
      <c r="E72" s="4">
        <f>2600/1000000</f>
        <v>2.5999999999999999E-3</v>
      </c>
      <c r="F72" s="4">
        <f>1944/1000000</f>
        <v>1.944E-3</v>
      </c>
      <c r="G72" s="4">
        <f t="shared" si="2"/>
        <v>6.559999999999999E-4</v>
      </c>
    </row>
    <row r="73" spans="1:7" ht="28.8" x14ac:dyDescent="0.3">
      <c r="A73" s="13" t="s">
        <v>19</v>
      </c>
      <c r="B73" s="14" t="s">
        <v>16</v>
      </c>
      <c r="C73" s="18" t="s">
        <v>77</v>
      </c>
      <c r="D73" s="4">
        <v>7</v>
      </c>
      <c r="E73" s="4">
        <f>975/1000000</f>
        <v>9.7499999999999996E-4</v>
      </c>
      <c r="F73" s="4">
        <f>1625/1000000</f>
        <v>1.6249999999999999E-3</v>
      </c>
      <c r="G73" s="4">
        <v>0</v>
      </c>
    </row>
    <row r="74" spans="1:7" ht="28.8" x14ac:dyDescent="0.3">
      <c r="A74" s="13" t="s">
        <v>19</v>
      </c>
      <c r="B74" s="14" t="s">
        <v>16</v>
      </c>
      <c r="C74" s="18" t="s">
        <v>78</v>
      </c>
      <c r="D74" s="4">
        <v>7</v>
      </c>
      <c r="E74" s="4">
        <f>9750/1000000</f>
        <v>9.75E-3</v>
      </c>
      <c r="F74" s="4">
        <f>4832/1000000</f>
        <v>4.8320000000000004E-3</v>
      </c>
      <c r="G74" s="4">
        <f t="shared" si="2"/>
        <v>4.9179999999999996E-3</v>
      </c>
    </row>
    <row r="75" spans="1:7" ht="43.2" x14ac:dyDescent="0.3">
      <c r="A75" s="13" t="s">
        <v>19</v>
      </c>
      <c r="B75" s="18" t="s">
        <v>79</v>
      </c>
      <c r="C75" s="18" t="s">
        <v>80</v>
      </c>
      <c r="D75" s="4">
        <v>8</v>
      </c>
      <c r="E75" s="4">
        <f>337572/1000000</f>
        <v>0.33757199999999998</v>
      </c>
      <c r="F75" s="4">
        <f>E75</f>
        <v>0.33757199999999998</v>
      </c>
      <c r="G75" s="4">
        <f t="shared" si="2"/>
        <v>0</v>
      </c>
    </row>
    <row r="76" spans="1:7" ht="43.2" x14ac:dyDescent="0.3">
      <c r="A76" s="13" t="s">
        <v>18</v>
      </c>
      <c r="B76" s="18" t="s">
        <v>81</v>
      </c>
      <c r="C76" s="18" t="s">
        <v>80</v>
      </c>
      <c r="D76" s="4">
        <v>8</v>
      </c>
      <c r="E76" s="4">
        <f>296100/1000000</f>
        <v>0.29609999999999997</v>
      </c>
      <c r="F76" s="4">
        <f>115780/1000000</f>
        <v>0.11577999999999999</v>
      </c>
      <c r="G76" s="4">
        <f t="shared" si="2"/>
        <v>0.18031999999999998</v>
      </c>
    </row>
    <row r="77" spans="1:7" ht="28.8" x14ac:dyDescent="0.3">
      <c r="A77" s="13" t="s">
        <v>19</v>
      </c>
      <c r="B77" s="14" t="s">
        <v>16</v>
      </c>
      <c r="C77" s="18" t="s">
        <v>82</v>
      </c>
      <c r="D77" s="4">
        <v>7</v>
      </c>
      <c r="E77" s="4">
        <f>455/1000000</f>
        <v>4.55E-4</v>
      </c>
      <c r="F77" s="4">
        <f>305/1000000</f>
        <v>3.0499999999999999E-4</v>
      </c>
      <c r="G77" s="24">
        <f>100/1000000</f>
        <v>1E-4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6" sqref="H1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abSelected="1" workbookViewId="0">
      <selection activeCell="A4" sqref="A4:G4"/>
    </sheetView>
  </sheetViews>
  <sheetFormatPr defaultRowHeight="14.4" x14ac:dyDescent="0.3"/>
  <cols>
    <col min="1" max="1" width="33.33203125" customWidth="1"/>
    <col min="2" max="2" width="19.44140625" customWidth="1"/>
    <col min="3" max="3" width="22.5546875" style="21" customWidth="1"/>
    <col min="4" max="4" width="16.5546875" style="19" customWidth="1"/>
    <col min="5" max="5" width="14.44140625" style="19" customWidth="1"/>
    <col min="6" max="6" width="20.44140625" style="19" customWidth="1"/>
    <col min="7" max="7" width="14.44140625" style="19" customWidth="1"/>
    <col min="8" max="1025" width="9.109375" customWidth="1"/>
  </cols>
  <sheetData>
    <row r="1" spans="1:7" x14ac:dyDescent="0.3">
      <c r="G1" s="19" t="s">
        <v>0</v>
      </c>
    </row>
    <row r="2" spans="1:7" ht="32.1" customHeight="1" x14ac:dyDescent="0.3">
      <c r="F2" s="26" t="s">
        <v>1</v>
      </c>
      <c r="G2" s="26"/>
    </row>
    <row r="3" spans="1:7" x14ac:dyDescent="0.3">
      <c r="G3" s="2" t="s">
        <v>2</v>
      </c>
    </row>
    <row r="4" spans="1:7" ht="75" customHeight="1" x14ac:dyDescent="0.3">
      <c r="A4" s="27" t="s">
        <v>3</v>
      </c>
      <c r="B4" s="27"/>
      <c r="C4" s="27"/>
      <c r="D4" s="27"/>
      <c r="E4" s="27"/>
      <c r="F4" s="27"/>
      <c r="G4" s="27"/>
    </row>
    <row r="5" spans="1:7" x14ac:dyDescent="0.3">
      <c r="A5" s="25" t="s">
        <v>4</v>
      </c>
      <c r="B5" s="25"/>
      <c r="C5" s="25"/>
      <c r="D5" s="25"/>
      <c r="E5" s="25"/>
      <c r="F5" s="25"/>
      <c r="G5" s="25"/>
    </row>
    <row r="6" spans="1:7" x14ac:dyDescent="0.3">
      <c r="B6" s="25" t="s">
        <v>5</v>
      </c>
      <c r="C6" s="25"/>
      <c r="D6" s="25"/>
      <c r="E6" s="25"/>
      <c r="F6" s="25"/>
      <c r="G6" s="2"/>
    </row>
    <row r="7" spans="1:7" x14ac:dyDescent="0.3">
      <c r="B7" s="28" t="s">
        <v>85</v>
      </c>
      <c r="C7" s="29"/>
      <c r="D7" s="29"/>
      <c r="E7" s="29"/>
      <c r="F7" s="29"/>
    </row>
    <row r="8" spans="1:7" x14ac:dyDescent="0.3">
      <c r="B8" s="25" t="s">
        <v>6</v>
      </c>
      <c r="C8" s="25"/>
      <c r="D8" s="25"/>
      <c r="E8" s="25"/>
      <c r="F8" s="25"/>
    </row>
    <row r="9" spans="1:7" x14ac:dyDescent="0.3">
      <c r="A9" s="1"/>
    </row>
    <row r="10" spans="1:7" x14ac:dyDescent="0.3">
      <c r="A10" s="2" t="s">
        <v>7</v>
      </c>
    </row>
    <row r="12" spans="1:7" ht="72" x14ac:dyDescent="0.3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</row>
    <row r="13" spans="1:7" x14ac:dyDescent="0.3">
      <c r="A13" s="4">
        <v>1</v>
      </c>
      <c r="B13" s="4">
        <v>2</v>
      </c>
      <c r="C13" s="22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43.2" x14ac:dyDescent="0.3">
      <c r="A14" s="13" t="s">
        <v>17</v>
      </c>
      <c r="B14" s="14" t="s">
        <v>16</v>
      </c>
      <c r="C14" s="12" t="s">
        <v>22</v>
      </c>
      <c r="D14" s="4">
        <v>5</v>
      </c>
      <c r="E14" s="15">
        <f>120000/1000000</f>
        <v>0.12</v>
      </c>
      <c r="F14" s="8">
        <f>109890/1000000</f>
        <v>0.10989</v>
      </c>
      <c r="G14" s="5">
        <f>E14-F14</f>
        <v>1.0109999999999994E-2</v>
      </c>
    </row>
    <row r="15" spans="1:7" ht="57.6" x14ac:dyDescent="0.3">
      <c r="A15" s="13" t="s">
        <v>18</v>
      </c>
      <c r="B15" s="14" t="s">
        <v>16</v>
      </c>
      <c r="C15" s="12" t="s">
        <v>23</v>
      </c>
      <c r="D15" s="4">
        <v>5</v>
      </c>
      <c r="E15" s="5">
        <f>139068/1000000</f>
        <v>0.139068</v>
      </c>
      <c r="F15" s="8">
        <f>139068/1000000</f>
        <v>0.139068</v>
      </c>
      <c r="G15" s="5">
        <v>0</v>
      </c>
    </row>
    <row r="16" spans="1:7" ht="57.6" x14ac:dyDescent="0.3">
      <c r="A16" s="13" t="s">
        <v>18</v>
      </c>
      <c r="B16" s="14" t="s">
        <v>16</v>
      </c>
      <c r="C16" s="12" t="s">
        <v>24</v>
      </c>
      <c r="D16" s="4">
        <v>5</v>
      </c>
      <c r="E16" s="5">
        <f>177920/1000000</f>
        <v>0.17791999999999999</v>
      </c>
      <c r="F16" s="8">
        <f>177920/1000000</f>
        <v>0.17791999999999999</v>
      </c>
      <c r="G16" s="5">
        <v>0</v>
      </c>
    </row>
    <row r="17" spans="1:7" ht="28.8" x14ac:dyDescent="0.3">
      <c r="A17" s="13" t="s">
        <v>15</v>
      </c>
      <c r="B17" s="14" t="s">
        <v>16</v>
      </c>
      <c r="C17" s="12" t="s">
        <v>25</v>
      </c>
      <c r="D17" s="4">
        <v>5</v>
      </c>
      <c r="E17" s="5">
        <f>85000/1000000</f>
        <v>8.5000000000000006E-2</v>
      </c>
      <c r="F17" s="8">
        <f>123176/1000000</f>
        <v>0.12317599999999999</v>
      </c>
      <c r="G17" s="5">
        <v>0</v>
      </c>
    </row>
    <row r="18" spans="1:7" ht="43.2" x14ac:dyDescent="0.3">
      <c r="A18" s="13" t="s">
        <v>19</v>
      </c>
      <c r="B18" s="14" t="s">
        <v>16</v>
      </c>
      <c r="C18" s="12" t="s">
        <v>27</v>
      </c>
      <c r="D18" s="4">
        <v>7</v>
      </c>
      <c r="E18" s="8">
        <f>3000/1000000</f>
        <v>3.0000000000000001E-3</v>
      </c>
      <c r="F18" s="8">
        <f>2078/1000000</f>
        <v>2.078E-3</v>
      </c>
      <c r="G18" s="5">
        <f>E18-F18</f>
        <v>9.2200000000000008E-4</v>
      </c>
    </row>
    <row r="19" spans="1:7" ht="43.2" x14ac:dyDescent="0.3">
      <c r="A19" s="13" t="s">
        <v>19</v>
      </c>
      <c r="B19" s="14" t="s">
        <v>16</v>
      </c>
      <c r="C19" s="12" t="s">
        <v>28</v>
      </c>
      <c r="D19" s="4">
        <v>7</v>
      </c>
      <c r="E19" s="8">
        <f>3000/1000000</f>
        <v>3.0000000000000001E-3</v>
      </c>
      <c r="F19" s="16">
        <v>0</v>
      </c>
      <c r="G19" s="5">
        <v>0</v>
      </c>
    </row>
    <row r="20" spans="1:7" ht="43.2" x14ac:dyDescent="0.3">
      <c r="A20" s="13" t="s">
        <v>19</v>
      </c>
      <c r="B20" s="14" t="s">
        <v>16</v>
      </c>
      <c r="C20" s="12" t="s">
        <v>29</v>
      </c>
      <c r="D20" s="4">
        <v>7</v>
      </c>
      <c r="E20" s="8">
        <f>3000/1000000</f>
        <v>3.0000000000000001E-3</v>
      </c>
      <c r="F20" s="8">
        <v>0</v>
      </c>
      <c r="G20" s="5">
        <v>0</v>
      </c>
    </row>
    <row r="21" spans="1:7" ht="43.2" x14ac:dyDescent="0.3">
      <c r="A21" s="13" t="s">
        <v>19</v>
      </c>
      <c r="B21" s="14" t="s">
        <v>16</v>
      </c>
      <c r="C21" s="12" t="s">
        <v>30</v>
      </c>
      <c r="D21" s="4">
        <v>7</v>
      </c>
      <c r="E21" s="8">
        <f>3000/1000000</f>
        <v>3.0000000000000001E-3</v>
      </c>
      <c r="F21" s="8">
        <v>0</v>
      </c>
      <c r="G21" s="8">
        <v>0</v>
      </c>
    </row>
    <row r="22" spans="1:7" ht="28.8" x14ac:dyDescent="0.3">
      <c r="A22" s="13" t="s">
        <v>18</v>
      </c>
      <c r="B22" s="14" t="s">
        <v>16</v>
      </c>
      <c r="C22" s="12" t="s">
        <v>31</v>
      </c>
      <c r="D22" s="4">
        <v>5</v>
      </c>
      <c r="E22" s="5">
        <f>180000/1000000</f>
        <v>0.18</v>
      </c>
      <c r="F22" s="8">
        <f>182869/1000000</f>
        <v>0.182869</v>
      </c>
      <c r="G22" s="5">
        <v>0</v>
      </c>
    </row>
    <row r="23" spans="1:7" ht="43.2" x14ac:dyDescent="0.3">
      <c r="A23" s="13" t="s">
        <v>19</v>
      </c>
      <c r="B23" s="14" t="s">
        <v>16</v>
      </c>
      <c r="C23" s="12" t="s">
        <v>32</v>
      </c>
      <c r="D23" s="4">
        <v>7</v>
      </c>
      <c r="E23" s="5">
        <f>1300/1000000</f>
        <v>1.2999999999999999E-3</v>
      </c>
      <c r="F23" s="8">
        <f>2048/1000000</f>
        <v>2.0479999999999999E-3</v>
      </c>
      <c r="G23" s="5">
        <v>0</v>
      </c>
    </row>
    <row r="24" spans="1:7" ht="43.2" x14ac:dyDescent="0.3">
      <c r="A24" s="13" t="s">
        <v>19</v>
      </c>
      <c r="B24" s="14" t="s">
        <v>16</v>
      </c>
      <c r="C24" s="12" t="s">
        <v>33</v>
      </c>
      <c r="D24" s="4">
        <v>7</v>
      </c>
      <c r="E24" s="5">
        <f>2275/1000000</f>
        <v>2.2750000000000001E-3</v>
      </c>
      <c r="F24" s="8">
        <f>4479/1000000</f>
        <v>4.4790000000000003E-3</v>
      </c>
      <c r="G24" s="5">
        <v>0</v>
      </c>
    </row>
    <row r="25" spans="1:7" ht="45" customHeight="1" x14ac:dyDescent="0.3">
      <c r="A25" s="13" t="s">
        <v>19</v>
      </c>
      <c r="B25" s="14" t="s">
        <v>16</v>
      </c>
      <c r="C25" s="9" t="s">
        <v>34</v>
      </c>
      <c r="D25" s="4">
        <v>7</v>
      </c>
      <c r="E25" s="5">
        <f>1300/1000000</f>
        <v>1.2999999999999999E-3</v>
      </c>
      <c r="F25" s="8">
        <f>1950/1000000</f>
        <v>1.9499999999999999E-3</v>
      </c>
      <c r="G25" s="5">
        <v>0</v>
      </c>
    </row>
    <row r="26" spans="1:7" ht="28.8" x14ac:dyDescent="0.3">
      <c r="A26" s="13" t="s">
        <v>19</v>
      </c>
      <c r="B26" s="14" t="s">
        <v>16</v>
      </c>
      <c r="C26" s="12" t="s">
        <v>35</v>
      </c>
      <c r="D26" s="4">
        <v>7</v>
      </c>
      <c r="E26" s="5">
        <f>2000/1000000</f>
        <v>2E-3</v>
      </c>
      <c r="F26" s="8">
        <v>0</v>
      </c>
      <c r="G26" s="5">
        <f t="shared" ref="G26:G38" si="0">E26-F26</f>
        <v>2E-3</v>
      </c>
    </row>
    <row r="27" spans="1:7" ht="28.8" x14ac:dyDescent="0.3">
      <c r="A27" s="13" t="s">
        <v>19</v>
      </c>
      <c r="B27" s="14" t="s">
        <v>16</v>
      </c>
      <c r="C27" s="12" t="s">
        <v>36</v>
      </c>
      <c r="D27" s="4">
        <v>7</v>
      </c>
      <c r="E27" s="5">
        <f>2000/1000000</f>
        <v>2E-3</v>
      </c>
      <c r="F27" s="8">
        <v>0</v>
      </c>
      <c r="G27" s="5">
        <f t="shared" si="0"/>
        <v>2E-3</v>
      </c>
    </row>
    <row r="28" spans="1:7" ht="28.8" x14ac:dyDescent="0.3">
      <c r="A28" s="13" t="s">
        <v>19</v>
      </c>
      <c r="B28" s="14" t="s">
        <v>16</v>
      </c>
      <c r="C28" s="12" t="s">
        <v>83</v>
      </c>
      <c r="D28" s="4">
        <v>7</v>
      </c>
      <c r="E28" s="5">
        <f>3000/1000000</f>
        <v>3.0000000000000001E-3</v>
      </c>
      <c r="F28" s="8">
        <v>0</v>
      </c>
      <c r="G28" s="5">
        <f>E28-F28</f>
        <v>3.0000000000000001E-3</v>
      </c>
    </row>
    <row r="29" spans="1:7" ht="28.8" x14ac:dyDescent="0.3">
      <c r="A29" s="13" t="s">
        <v>18</v>
      </c>
      <c r="B29" s="14" t="s">
        <v>16</v>
      </c>
      <c r="C29" s="12" t="s">
        <v>37</v>
      </c>
      <c r="D29" s="4">
        <v>7</v>
      </c>
      <c r="E29" s="5">
        <f>1950/1000000</f>
        <v>1.9499999999999999E-3</v>
      </c>
      <c r="F29" s="8">
        <f>287/1000000</f>
        <v>2.8699999999999998E-4</v>
      </c>
      <c r="G29" s="5">
        <f t="shared" si="0"/>
        <v>1.663E-3</v>
      </c>
    </row>
    <row r="30" spans="1:7" ht="28.8" x14ac:dyDescent="0.3">
      <c r="A30" s="13" t="s">
        <v>19</v>
      </c>
      <c r="B30" s="14" t="s">
        <v>16</v>
      </c>
      <c r="C30" s="12" t="s">
        <v>38</v>
      </c>
      <c r="D30" s="4">
        <v>7</v>
      </c>
      <c r="E30" s="5">
        <f>1300/1000000</f>
        <v>1.2999999999999999E-3</v>
      </c>
      <c r="F30" s="8">
        <f>855/1000000</f>
        <v>8.5499999999999997E-4</v>
      </c>
      <c r="G30" s="5">
        <f t="shared" si="0"/>
        <v>4.4499999999999997E-4</v>
      </c>
    </row>
    <row r="31" spans="1:7" ht="28.8" x14ac:dyDescent="0.3">
      <c r="A31" s="13" t="s">
        <v>18</v>
      </c>
      <c r="B31" s="14" t="s">
        <v>16</v>
      </c>
      <c r="C31" s="12" t="s">
        <v>39</v>
      </c>
      <c r="D31" s="4">
        <v>7</v>
      </c>
      <c r="E31" s="5">
        <f>1625/1000000</f>
        <v>1.6249999999999999E-3</v>
      </c>
      <c r="F31" s="8">
        <f>629/1000000</f>
        <v>6.29E-4</v>
      </c>
      <c r="G31" s="5">
        <f t="shared" si="0"/>
        <v>9.9599999999999992E-4</v>
      </c>
    </row>
    <row r="32" spans="1:7" ht="28.8" x14ac:dyDescent="0.3">
      <c r="A32" s="13" t="s">
        <v>19</v>
      </c>
      <c r="B32" s="14" t="s">
        <v>16</v>
      </c>
      <c r="C32" s="12" t="s">
        <v>40</v>
      </c>
      <c r="D32" s="4">
        <v>7</v>
      </c>
      <c r="E32" s="5">
        <f>325/1000000</f>
        <v>3.2499999999999999E-4</v>
      </c>
      <c r="F32" s="8">
        <f>61/1000000</f>
        <v>6.0999999999999999E-5</v>
      </c>
      <c r="G32" s="5">
        <f t="shared" si="0"/>
        <v>2.6399999999999997E-4</v>
      </c>
    </row>
    <row r="33" spans="1:7" ht="28.8" x14ac:dyDescent="0.3">
      <c r="A33" s="13" t="s">
        <v>19</v>
      </c>
      <c r="B33" s="14" t="s">
        <v>16</v>
      </c>
      <c r="C33" s="12" t="s">
        <v>41</v>
      </c>
      <c r="D33" s="4">
        <v>7</v>
      </c>
      <c r="E33" s="5">
        <f>1000/1000000</f>
        <v>1E-3</v>
      </c>
      <c r="F33" s="8">
        <v>0</v>
      </c>
      <c r="G33" s="5">
        <f t="shared" si="0"/>
        <v>1E-3</v>
      </c>
    </row>
    <row r="34" spans="1:7" ht="28.8" x14ac:dyDescent="0.3">
      <c r="A34" s="13" t="s">
        <v>19</v>
      </c>
      <c r="B34" s="14" t="s">
        <v>16</v>
      </c>
      <c r="C34" s="12" t="s">
        <v>42</v>
      </c>
      <c r="D34" s="4">
        <v>7</v>
      </c>
      <c r="E34" s="5">
        <f>1000/1000000</f>
        <v>1E-3</v>
      </c>
      <c r="F34" s="8">
        <v>0</v>
      </c>
      <c r="G34" s="5">
        <f t="shared" si="0"/>
        <v>1E-3</v>
      </c>
    </row>
    <row r="35" spans="1:7" ht="28.8" x14ac:dyDescent="0.3">
      <c r="A35" s="13" t="s">
        <v>19</v>
      </c>
      <c r="B35" s="14" t="s">
        <v>16</v>
      </c>
      <c r="C35" s="12" t="s">
        <v>43</v>
      </c>
      <c r="D35" s="4">
        <v>7</v>
      </c>
      <c r="E35" s="5">
        <f>1300/1000000</f>
        <v>1.2999999999999999E-3</v>
      </c>
      <c r="F35" s="8">
        <f>829/1000000</f>
        <v>8.2899999999999998E-4</v>
      </c>
      <c r="G35" s="5">
        <f t="shared" si="0"/>
        <v>4.7099999999999996E-4</v>
      </c>
    </row>
    <row r="36" spans="1:7" ht="28.8" x14ac:dyDescent="0.3">
      <c r="A36" s="13" t="s">
        <v>19</v>
      </c>
      <c r="B36" s="14" t="s">
        <v>16</v>
      </c>
      <c r="C36" s="12" t="s">
        <v>44</v>
      </c>
      <c r="D36" s="4">
        <v>7</v>
      </c>
      <c r="E36" s="5">
        <f>1000/1000000</f>
        <v>1E-3</v>
      </c>
      <c r="F36" s="8">
        <v>0</v>
      </c>
      <c r="G36" s="5">
        <f t="shared" si="0"/>
        <v>1E-3</v>
      </c>
    </row>
    <row r="37" spans="1:7" ht="28.8" x14ac:dyDescent="0.3">
      <c r="A37" s="13" t="s">
        <v>19</v>
      </c>
      <c r="B37" s="14" t="s">
        <v>16</v>
      </c>
      <c r="C37" s="12" t="s">
        <v>45</v>
      </c>
      <c r="D37" s="4">
        <v>7</v>
      </c>
      <c r="E37" s="5">
        <f>1000/1000000</f>
        <v>1E-3</v>
      </c>
      <c r="F37" s="8">
        <v>0</v>
      </c>
      <c r="G37" s="5">
        <f t="shared" si="0"/>
        <v>1E-3</v>
      </c>
    </row>
    <row r="38" spans="1:7" ht="28.8" x14ac:dyDescent="0.3">
      <c r="A38" s="13" t="s">
        <v>19</v>
      </c>
      <c r="B38" s="14" t="s">
        <v>16</v>
      </c>
      <c r="C38" s="12" t="s">
        <v>46</v>
      </c>
      <c r="D38" s="4">
        <v>7</v>
      </c>
      <c r="E38" s="5">
        <f>1500/1000000</f>
        <v>1.5E-3</v>
      </c>
      <c r="F38" s="8">
        <v>0</v>
      </c>
      <c r="G38" s="5">
        <f t="shared" si="0"/>
        <v>1.5E-3</v>
      </c>
    </row>
    <row r="39" spans="1:7" ht="28.8" x14ac:dyDescent="0.3">
      <c r="A39" s="13" t="s">
        <v>19</v>
      </c>
      <c r="B39" s="14" t="s">
        <v>16</v>
      </c>
      <c r="C39" s="12" t="s">
        <v>47</v>
      </c>
      <c r="D39" s="4">
        <v>7</v>
      </c>
      <c r="E39" s="5">
        <f>3500/1000000</f>
        <v>3.5000000000000001E-3</v>
      </c>
      <c r="F39" s="8">
        <f>0/1000000</f>
        <v>0</v>
      </c>
      <c r="G39" s="5">
        <v>0</v>
      </c>
    </row>
    <row r="40" spans="1:7" ht="28.8" x14ac:dyDescent="0.3">
      <c r="A40" s="13" t="s">
        <v>19</v>
      </c>
      <c r="B40" s="14" t="s">
        <v>16</v>
      </c>
      <c r="C40" s="12" t="s">
        <v>48</v>
      </c>
      <c r="D40" s="4">
        <v>7</v>
      </c>
      <c r="E40" s="5">
        <f>2000/1000000</f>
        <v>2E-3</v>
      </c>
      <c r="F40" s="8">
        <v>0</v>
      </c>
      <c r="G40" s="5">
        <f>E40-F40</f>
        <v>2E-3</v>
      </c>
    </row>
    <row r="41" spans="1:7" ht="43.2" x14ac:dyDescent="0.3">
      <c r="A41" s="13" t="s">
        <v>19</v>
      </c>
      <c r="B41" s="14" t="s">
        <v>16</v>
      </c>
      <c r="C41" s="12" t="s">
        <v>49</v>
      </c>
      <c r="D41" s="4">
        <v>7</v>
      </c>
      <c r="E41" s="5">
        <f>2000/1000000</f>
        <v>2E-3</v>
      </c>
      <c r="F41" s="8">
        <v>0</v>
      </c>
      <c r="G41" s="5">
        <f t="shared" ref="G41:G51" si="1">E41-F41</f>
        <v>2E-3</v>
      </c>
    </row>
    <row r="42" spans="1:7" ht="28.8" x14ac:dyDescent="0.3">
      <c r="A42" s="13" t="s">
        <v>19</v>
      </c>
      <c r="B42" s="14" t="s">
        <v>16</v>
      </c>
      <c r="C42" s="12" t="s">
        <v>26</v>
      </c>
      <c r="D42" s="4">
        <v>7</v>
      </c>
      <c r="E42" s="5">
        <f>500/1000000</f>
        <v>5.0000000000000001E-4</v>
      </c>
      <c r="F42" s="8">
        <v>0</v>
      </c>
      <c r="G42" s="5">
        <f t="shared" si="1"/>
        <v>5.0000000000000001E-4</v>
      </c>
    </row>
    <row r="43" spans="1:7" ht="28.8" x14ac:dyDescent="0.3">
      <c r="A43" s="13" t="s">
        <v>19</v>
      </c>
      <c r="B43" s="14" t="s">
        <v>16</v>
      </c>
      <c r="C43" s="12" t="s">
        <v>50</v>
      </c>
      <c r="D43" s="6">
        <v>7</v>
      </c>
      <c r="E43" s="5">
        <f>4500/1000000</f>
        <v>4.4999999999999997E-3</v>
      </c>
      <c r="F43" s="10">
        <v>0</v>
      </c>
      <c r="G43" s="5">
        <f t="shared" si="1"/>
        <v>4.4999999999999997E-3</v>
      </c>
    </row>
    <row r="44" spans="1:7" ht="28.8" x14ac:dyDescent="0.3">
      <c r="A44" s="13" t="s">
        <v>19</v>
      </c>
      <c r="B44" s="14" t="s">
        <v>16</v>
      </c>
      <c r="C44" s="12" t="s">
        <v>51</v>
      </c>
      <c r="D44" s="6">
        <v>7</v>
      </c>
      <c r="E44" s="17">
        <f>200/1000000</f>
        <v>2.0000000000000001E-4</v>
      </c>
      <c r="F44" s="10">
        <v>0</v>
      </c>
      <c r="G44" s="5">
        <f t="shared" si="1"/>
        <v>2.0000000000000001E-4</v>
      </c>
    </row>
    <row r="45" spans="1:7" ht="28.8" x14ac:dyDescent="0.3">
      <c r="A45" s="13" t="s">
        <v>18</v>
      </c>
      <c r="B45" s="14" t="s">
        <v>16</v>
      </c>
      <c r="C45" s="12" t="s">
        <v>52</v>
      </c>
      <c r="D45" s="6">
        <v>7</v>
      </c>
      <c r="E45" s="4">
        <f>1600/1000000</f>
        <v>1.6000000000000001E-3</v>
      </c>
      <c r="F45" s="10">
        <f>480/1000000</f>
        <v>4.8000000000000001E-4</v>
      </c>
      <c r="G45" s="5">
        <f t="shared" si="1"/>
        <v>1.1200000000000001E-3</v>
      </c>
    </row>
    <row r="46" spans="1:7" ht="28.8" x14ac:dyDescent="0.3">
      <c r="A46" s="13" t="s">
        <v>19</v>
      </c>
      <c r="B46" s="14" t="s">
        <v>16</v>
      </c>
      <c r="C46" s="12" t="s">
        <v>53</v>
      </c>
      <c r="D46" s="6">
        <v>7</v>
      </c>
      <c r="E46" s="4">
        <f>1300/1000000</f>
        <v>1.2999999999999999E-3</v>
      </c>
      <c r="F46" s="10">
        <f>446/1000000</f>
        <v>4.46E-4</v>
      </c>
      <c r="G46" s="5">
        <f t="shared" si="1"/>
        <v>8.5399999999999994E-4</v>
      </c>
    </row>
    <row r="47" spans="1:7" ht="28.8" x14ac:dyDescent="0.3">
      <c r="A47" s="13" t="s">
        <v>19</v>
      </c>
      <c r="B47" s="14" t="s">
        <v>16</v>
      </c>
      <c r="C47" s="12" t="s">
        <v>54</v>
      </c>
      <c r="D47" s="6">
        <v>7</v>
      </c>
      <c r="E47" s="4">
        <f>1300/1000000</f>
        <v>1.2999999999999999E-3</v>
      </c>
      <c r="F47" s="10">
        <f>0/1000000</f>
        <v>0</v>
      </c>
      <c r="G47" s="5">
        <f t="shared" si="1"/>
        <v>1.2999999999999999E-3</v>
      </c>
    </row>
    <row r="48" spans="1:7" ht="28.8" x14ac:dyDescent="0.3">
      <c r="A48" s="13" t="s">
        <v>18</v>
      </c>
      <c r="B48" s="14" t="s">
        <v>16</v>
      </c>
      <c r="C48" s="12" t="s">
        <v>55</v>
      </c>
      <c r="D48" s="6">
        <v>7</v>
      </c>
      <c r="E48" s="4">
        <f>2680/1000000</f>
        <v>2.6800000000000001E-3</v>
      </c>
      <c r="F48" s="11">
        <f>342/1000000</f>
        <v>3.4200000000000002E-4</v>
      </c>
      <c r="G48" s="5">
        <f t="shared" si="1"/>
        <v>2.3380000000000002E-3</v>
      </c>
    </row>
    <row r="49" spans="1:7" ht="28.8" x14ac:dyDescent="0.3">
      <c r="A49" s="13" t="s">
        <v>19</v>
      </c>
      <c r="B49" s="14" t="s">
        <v>16</v>
      </c>
      <c r="C49" s="12" t="s">
        <v>20</v>
      </c>
      <c r="D49" s="6">
        <v>7</v>
      </c>
      <c r="E49" s="4">
        <f>3900/1000000</f>
        <v>3.8999999999999998E-3</v>
      </c>
      <c r="F49" s="4">
        <f>1939/1000000</f>
        <v>1.939E-3</v>
      </c>
      <c r="G49" s="5">
        <f t="shared" si="1"/>
        <v>1.9610000000000001E-3</v>
      </c>
    </row>
    <row r="50" spans="1:7" ht="57.6" x14ac:dyDescent="0.3">
      <c r="A50" s="13" t="s">
        <v>19</v>
      </c>
      <c r="B50" s="14" t="s">
        <v>16</v>
      </c>
      <c r="C50" s="12" t="s">
        <v>56</v>
      </c>
      <c r="D50" s="6">
        <v>7</v>
      </c>
      <c r="E50" s="4">
        <f>3000/1000000</f>
        <v>3.0000000000000001E-3</v>
      </c>
      <c r="F50" s="10">
        <f>0/1000000</f>
        <v>0</v>
      </c>
      <c r="G50" s="5">
        <f t="shared" si="1"/>
        <v>3.0000000000000001E-3</v>
      </c>
    </row>
    <row r="51" spans="1:7" ht="28.8" x14ac:dyDescent="0.3">
      <c r="A51" s="13" t="s">
        <v>19</v>
      </c>
      <c r="B51" s="14" t="s">
        <v>16</v>
      </c>
      <c r="C51" s="12" t="s">
        <v>57</v>
      </c>
      <c r="D51" s="6">
        <v>7</v>
      </c>
      <c r="E51" s="4">
        <f>3000/1000000</f>
        <v>3.0000000000000001E-3</v>
      </c>
      <c r="F51" s="7">
        <f>128/1000000</f>
        <v>1.2799999999999999E-4</v>
      </c>
      <c r="G51" s="5">
        <f t="shared" si="1"/>
        <v>2.872E-3</v>
      </c>
    </row>
    <row r="52" spans="1:7" ht="43.2" x14ac:dyDescent="0.3">
      <c r="A52" s="13" t="s">
        <v>18</v>
      </c>
      <c r="B52" s="14" t="s">
        <v>16</v>
      </c>
      <c r="C52" s="12" t="s">
        <v>21</v>
      </c>
      <c r="D52" s="6">
        <v>7</v>
      </c>
      <c r="E52" s="4">
        <f>2500/1000000</f>
        <v>2.5000000000000001E-3</v>
      </c>
      <c r="F52" s="4">
        <f>919/1000000</f>
        <v>9.19E-4</v>
      </c>
      <c r="G52" s="4">
        <f>E52-F52</f>
        <v>1.5809999999999999E-3</v>
      </c>
    </row>
    <row r="53" spans="1:7" ht="48.75" customHeight="1" x14ac:dyDescent="0.3">
      <c r="A53" s="13" t="s">
        <v>19</v>
      </c>
      <c r="B53" s="14" t="s">
        <v>16</v>
      </c>
      <c r="C53" s="18" t="s">
        <v>58</v>
      </c>
      <c r="D53" s="4">
        <v>7</v>
      </c>
      <c r="E53" s="4">
        <f>2275/1000000</f>
        <v>2.2750000000000001E-3</v>
      </c>
      <c r="F53" s="4">
        <f>1445/1000000</f>
        <v>1.4450000000000001E-3</v>
      </c>
      <c r="G53" s="4">
        <f>E53-F53</f>
        <v>8.3000000000000001E-4</v>
      </c>
    </row>
    <row r="54" spans="1:7" ht="28.8" x14ac:dyDescent="0.3">
      <c r="A54" s="13" t="s">
        <v>19</v>
      </c>
      <c r="B54" s="14" t="s">
        <v>16</v>
      </c>
      <c r="C54" s="18" t="s">
        <v>59</v>
      </c>
      <c r="D54" s="4">
        <v>7</v>
      </c>
      <c r="E54" s="4">
        <f>1500/1000000</f>
        <v>1.5E-3</v>
      </c>
      <c r="F54" s="4">
        <f>1045/1000000</f>
        <v>1.0449999999999999E-3</v>
      </c>
      <c r="G54" s="4">
        <f t="shared" ref="G54:G76" si="2">E54-F54</f>
        <v>4.5500000000000011E-4</v>
      </c>
    </row>
    <row r="55" spans="1:7" ht="28.8" x14ac:dyDescent="0.3">
      <c r="A55" s="13" t="s">
        <v>19</v>
      </c>
      <c r="B55" s="14" t="s">
        <v>16</v>
      </c>
      <c r="C55" s="18" t="s">
        <v>60</v>
      </c>
      <c r="D55" s="4">
        <v>7</v>
      </c>
      <c r="E55" s="4">
        <f>1500/1000000</f>
        <v>1.5E-3</v>
      </c>
      <c r="F55" s="4">
        <f>1086/1000000</f>
        <v>1.0859999999999999E-3</v>
      </c>
      <c r="G55" s="4">
        <f t="shared" si="2"/>
        <v>4.1400000000000009E-4</v>
      </c>
    </row>
    <row r="56" spans="1:7" ht="28.8" x14ac:dyDescent="0.3">
      <c r="A56" s="13" t="s">
        <v>19</v>
      </c>
      <c r="B56" s="14" t="s">
        <v>16</v>
      </c>
      <c r="C56" s="18" t="s">
        <v>61</v>
      </c>
      <c r="D56" s="4">
        <v>7</v>
      </c>
      <c r="E56" s="4">
        <f>2310/1000000</f>
        <v>2.31E-3</v>
      </c>
      <c r="F56" s="4">
        <f>535/1000000</f>
        <v>5.3499999999999999E-4</v>
      </c>
      <c r="G56" s="4">
        <f t="shared" si="2"/>
        <v>1.7750000000000001E-3</v>
      </c>
    </row>
    <row r="57" spans="1:7" ht="28.8" x14ac:dyDescent="0.3">
      <c r="A57" s="13" t="s">
        <v>19</v>
      </c>
      <c r="B57" s="14" t="s">
        <v>16</v>
      </c>
      <c r="C57" s="18" t="s">
        <v>62</v>
      </c>
      <c r="D57" s="4">
        <v>7</v>
      </c>
      <c r="E57" s="23">
        <f>1625/1000000</f>
        <v>1.6249999999999999E-3</v>
      </c>
      <c r="F57" s="4">
        <f>0/1000000</f>
        <v>0</v>
      </c>
      <c r="G57" s="4">
        <f t="shared" si="2"/>
        <v>1.6249999999999999E-3</v>
      </c>
    </row>
    <row r="58" spans="1:7" ht="28.8" x14ac:dyDescent="0.3">
      <c r="A58" s="20" t="s">
        <v>15</v>
      </c>
      <c r="B58" s="14" t="s">
        <v>16</v>
      </c>
      <c r="C58" s="18" t="s">
        <v>63</v>
      </c>
      <c r="D58" s="4">
        <v>7</v>
      </c>
      <c r="E58" s="4">
        <f>17000/1000000</f>
        <v>1.7000000000000001E-2</v>
      </c>
      <c r="F58" s="4">
        <f>13868/1000000</f>
        <v>1.3868E-2</v>
      </c>
      <c r="G58" s="4">
        <f t="shared" si="2"/>
        <v>3.1320000000000011E-3</v>
      </c>
    </row>
    <row r="59" spans="1:7" ht="43.2" x14ac:dyDescent="0.3">
      <c r="A59" s="20" t="s">
        <v>15</v>
      </c>
      <c r="B59" s="14" t="s">
        <v>16</v>
      </c>
      <c r="C59" s="18" t="s">
        <v>64</v>
      </c>
      <c r="D59" s="4">
        <v>7</v>
      </c>
      <c r="E59" s="4">
        <f>2000/1000000</f>
        <v>2E-3</v>
      </c>
      <c r="F59" s="4">
        <f>863/1000000</f>
        <v>8.6300000000000005E-4</v>
      </c>
      <c r="G59" s="4">
        <f t="shared" si="2"/>
        <v>1.137E-3</v>
      </c>
    </row>
    <row r="60" spans="1:7" ht="28.8" x14ac:dyDescent="0.3">
      <c r="A60" s="13" t="s">
        <v>18</v>
      </c>
      <c r="B60" s="14" t="s">
        <v>16</v>
      </c>
      <c r="C60" s="18" t="s">
        <v>65</v>
      </c>
      <c r="D60" s="4">
        <v>7</v>
      </c>
      <c r="E60" s="4">
        <f>2600/1000000</f>
        <v>2.5999999999999999E-3</v>
      </c>
      <c r="F60" s="4">
        <f>313/1000000</f>
        <v>3.1300000000000002E-4</v>
      </c>
      <c r="G60" s="4">
        <f t="shared" si="2"/>
        <v>2.287E-3</v>
      </c>
    </row>
    <row r="61" spans="1:7" ht="51.75" customHeight="1" x14ac:dyDescent="0.3">
      <c r="A61" s="13" t="s">
        <v>19</v>
      </c>
      <c r="B61" s="14" t="s">
        <v>16</v>
      </c>
      <c r="C61" s="18" t="s">
        <v>66</v>
      </c>
      <c r="D61" s="4">
        <v>7</v>
      </c>
      <c r="E61" s="4">
        <f>6500/1000000</f>
        <v>6.4999999999999997E-3</v>
      </c>
      <c r="F61" s="4">
        <f>360/1000000</f>
        <v>3.6000000000000002E-4</v>
      </c>
      <c r="G61" s="4">
        <f t="shared" si="2"/>
        <v>6.1399999999999996E-3</v>
      </c>
    </row>
    <row r="62" spans="1:7" ht="28.8" x14ac:dyDescent="0.3">
      <c r="A62" s="13" t="s">
        <v>19</v>
      </c>
      <c r="B62" s="14" t="s">
        <v>16</v>
      </c>
      <c r="C62" s="18" t="s">
        <v>67</v>
      </c>
      <c r="D62" s="4">
        <v>7</v>
      </c>
      <c r="E62" s="4">
        <f>5500/1000000</f>
        <v>5.4999999999999997E-3</v>
      </c>
      <c r="F62" s="4">
        <f>165/1000000</f>
        <v>1.65E-4</v>
      </c>
      <c r="G62" s="4">
        <f t="shared" si="2"/>
        <v>5.3349999999999995E-3</v>
      </c>
    </row>
    <row r="63" spans="1:7" ht="28.8" x14ac:dyDescent="0.3">
      <c r="A63" s="13" t="s">
        <v>19</v>
      </c>
      <c r="B63" s="14" t="s">
        <v>16</v>
      </c>
      <c r="C63" s="18" t="s">
        <v>68</v>
      </c>
      <c r="D63" s="4">
        <v>7</v>
      </c>
      <c r="E63" s="4">
        <f>3240/1000000</f>
        <v>3.2399999999999998E-3</v>
      </c>
      <c r="F63" s="4">
        <f>1240/1000000</f>
        <v>1.24E-3</v>
      </c>
      <c r="G63" s="4">
        <f t="shared" si="2"/>
        <v>2E-3</v>
      </c>
    </row>
    <row r="64" spans="1:7" ht="28.8" x14ac:dyDescent="0.3">
      <c r="A64" s="20" t="s">
        <v>15</v>
      </c>
      <c r="B64" s="14" t="s">
        <v>16</v>
      </c>
      <c r="C64" s="18" t="s">
        <v>69</v>
      </c>
      <c r="D64" s="4">
        <v>7</v>
      </c>
      <c r="E64" s="4">
        <f>1100/1000000</f>
        <v>1.1000000000000001E-3</v>
      </c>
      <c r="F64" s="4">
        <f>859/1000000</f>
        <v>8.5899999999999995E-4</v>
      </c>
      <c r="G64" s="4">
        <f t="shared" si="2"/>
        <v>2.4100000000000011E-4</v>
      </c>
    </row>
    <row r="65" spans="1:7" ht="28.8" x14ac:dyDescent="0.3">
      <c r="A65" s="13" t="s">
        <v>18</v>
      </c>
      <c r="B65" s="14" t="s">
        <v>16</v>
      </c>
      <c r="C65" s="18" t="s">
        <v>70</v>
      </c>
      <c r="D65" s="4">
        <v>5</v>
      </c>
      <c r="E65" s="23">
        <f>26000/1000000</f>
        <v>2.5999999999999999E-2</v>
      </c>
      <c r="F65" s="4">
        <f>23253/1000000</f>
        <v>2.3252999999999999E-2</v>
      </c>
      <c r="G65" s="4">
        <f t="shared" si="2"/>
        <v>2.7469999999999994E-3</v>
      </c>
    </row>
    <row r="66" spans="1:7" ht="28.8" x14ac:dyDescent="0.3">
      <c r="A66" s="13" t="s">
        <v>19</v>
      </c>
      <c r="B66" s="14" t="s">
        <v>16</v>
      </c>
      <c r="C66" s="18" t="s">
        <v>71</v>
      </c>
      <c r="D66" s="4">
        <v>7</v>
      </c>
      <c r="E66" s="4">
        <f>6000/1000000</f>
        <v>6.0000000000000001E-3</v>
      </c>
      <c r="F66" s="4">
        <f>2866/1000000</f>
        <v>2.8660000000000001E-3</v>
      </c>
      <c r="G66" s="4">
        <f t="shared" si="2"/>
        <v>3.1340000000000001E-3</v>
      </c>
    </row>
    <row r="67" spans="1:7" ht="28.8" x14ac:dyDescent="0.3">
      <c r="A67" s="20" t="s">
        <v>15</v>
      </c>
      <c r="B67" s="14" t="s">
        <v>16</v>
      </c>
      <c r="C67" s="18" t="s">
        <v>72</v>
      </c>
      <c r="D67" s="4">
        <v>7</v>
      </c>
      <c r="E67" s="4">
        <f>4500/1000000</f>
        <v>4.4999999999999997E-3</v>
      </c>
      <c r="F67" s="4">
        <v>0</v>
      </c>
      <c r="G67" s="4">
        <f t="shared" si="2"/>
        <v>4.4999999999999997E-3</v>
      </c>
    </row>
    <row r="68" spans="1:7" ht="28.8" x14ac:dyDescent="0.3">
      <c r="A68" s="20" t="s">
        <v>15</v>
      </c>
      <c r="B68" s="14" t="s">
        <v>16</v>
      </c>
      <c r="C68" s="18" t="s">
        <v>73</v>
      </c>
      <c r="D68" s="4">
        <v>7</v>
      </c>
      <c r="E68" s="4">
        <f>845/1000000</f>
        <v>8.4500000000000005E-4</v>
      </c>
      <c r="F68" s="4">
        <f>1084/1000000</f>
        <v>1.0839999999999999E-3</v>
      </c>
      <c r="G68" s="4">
        <v>0</v>
      </c>
    </row>
    <row r="69" spans="1:7" ht="28.8" x14ac:dyDescent="0.3">
      <c r="A69" s="20" t="s">
        <v>15</v>
      </c>
      <c r="B69" s="14" t="s">
        <v>16</v>
      </c>
      <c r="C69" s="18" t="s">
        <v>84</v>
      </c>
      <c r="D69" s="4">
        <v>7</v>
      </c>
      <c r="E69" s="4">
        <f>1300/1000000</f>
        <v>1.2999999999999999E-3</v>
      </c>
      <c r="F69" s="4">
        <f>992/1000000</f>
        <v>9.9200000000000004E-4</v>
      </c>
      <c r="G69" s="4">
        <f>E69-F69</f>
        <v>3.079999999999999E-4</v>
      </c>
    </row>
    <row r="70" spans="1:7" ht="28.8" x14ac:dyDescent="0.3">
      <c r="A70" s="13" t="s">
        <v>19</v>
      </c>
      <c r="B70" s="14" t="s">
        <v>16</v>
      </c>
      <c r="C70" s="18" t="s">
        <v>74</v>
      </c>
      <c r="D70" s="4">
        <v>7</v>
      </c>
      <c r="E70" s="4">
        <f>1300/1000000</f>
        <v>1.2999999999999999E-3</v>
      </c>
      <c r="F70" s="4">
        <f>572/1000000</f>
        <v>5.7200000000000003E-4</v>
      </c>
      <c r="G70" s="4">
        <f t="shared" si="2"/>
        <v>7.2799999999999991E-4</v>
      </c>
    </row>
    <row r="71" spans="1:7" ht="28.8" x14ac:dyDescent="0.3">
      <c r="A71" s="13" t="s">
        <v>19</v>
      </c>
      <c r="B71" s="14" t="s">
        <v>16</v>
      </c>
      <c r="C71" s="18" t="s">
        <v>75</v>
      </c>
      <c r="D71" s="4">
        <v>7</v>
      </c>
      <c r="E71" s="4">
        <f>1000/1000000</f>
        <v>1E-3</v>
      </c>
      <c r="F71" s="4">
        <v>0</v>
      </c>
      <c r="G71" s="4">
        <f t="shared" si="2"/>
        <v>1E-3</v>
      </c>
    </row>
    <row r="72" spans="1:7" ht="28.8" x14ac:dyDescent="0.3">
      <c r="A72" s="13" t="s">
        <v>19</v>
      </c>
      <c r="B72" s="14" t="s">
        <v>16</v>
      </c>
      <c r="C72" s="18" t="s">
        <v>76</v>
      </c>
      <c r="D72" s="4">
        <v>7</v>
      </c>
      <c r="E72" s="4">
        <f>2600/1000000</f>
        <v>2.5999999999999999E-3</v>
      </c>
      <c r="F72" s="4">
        <f>1944/1000000</f>
        <v>1.944E-3</v>
      </c>
      <c r="G72" s="4">
        <f t="shared" si="2"/>
        <v>6.559999999999999E-4</v>
      </c>
    </row>
    <row r="73" spans="1:7" ht="28.8" x14ac:dyDescent="0.3">
      <c r="A73" s="13" t="s">
        <v>19</v>
      </c>
      <c r="B73" s="14" t="s">
        <v>16</v>
      </c>
      <c r="C73" s="18" t="s">
        <v>77</v>
      </c>
      <c r="D73" s="4">
        <v>7</v>
      </c>
      <c r="E73" s="4">
        <f>975/1000000</f>
        <v>9.7499999999999996E-4</v>
      </c>
      <c r="F73" s="4">
        <f>1625/1000000</f>
        <v>1.6249999999999999E-3</v>
      </c>
      <c r="G73" s="4">
        <v>0</v>
      </c>
    </row>
    <row r="74" spans="1:7" ht="28.8" x14ac:dyDescent="0.3">
      <c r="A74" s="13" t="s">
        <v>19</v>
      </c>
      <c r="B74" s="14" t="s">
        <v>16</v>
      </c>
      <c r="C74" s="18" t="s">
        <v>78</v>
      </c>
      <c r="D74" s="4">
        <v>7</v>
      </c>
      <c r="E74" s="4">
        <f>9750/1000000</f>
        <v>9.75E-3</v>
      </c>
      <c r="F74" s="4">
        <f>4832/1000000</f>
        <v>4.8320000000000004E-3</v>
      </c>
      <c r="G74" s="4">
        <f t="shared" si="2"/>
        <v>4.9179999999999996E-3</v>
      </c>
    </row>
    <row r="75" spans="1:7" ht="43.2" x14ac:dyDescent="0.3">
      <c r="A75" s="13" t="s">
        <v>19</v>
      </c>
      <c r="B75" s="18" t="s">
        <v>79</v>
      </c>
      <c r="C75" s="18" t="s">
        <v>80</v>
      </c>
      <c r="D75" s="4">
        <v>8</v>
      </c>
      <c r="E75" s="4">
        <f>337572/1000000</f>
        <v>0.33757199999999998</v>
      </c>
      <c r="F75" s="4">
        <f>E75</f>
        <v>0.33757199999999998</v>
      </c>
      <c r="G75" s="4">
        <f t="shared" si="2"/>
        <v>0</v>
      </c>
    </row>
    <row r="76" spans="1:7" ht="43.2" x14ac:dyDescent="0.3">
      <c r="A76" s="13" t="s">
        <v>18</v>
      </c>
      <c r="B76" s="18" t="s">
        <v>81</v>
      </c>
      <c r="C76" s="18" t="s">
        <v>80</v>
      </c>
      <c r="D76" s="4">
        <v>8</v>
      </c>
      <c r="E76" s="4">
        <f>296100/1000000</f>
        <v>0.29609999999999997</v>
      </c>
      <c r="F76" s="4">
        <f>115780/1000000</f>
        <v>0.11577999999999999</v>
      </c>
      <c r="G76" s="4">
        <f t="shared" si="2"/>
        <v>0.18031999999999998</v>
      </c>
    </row>
    <row r="77" spans="1:7" ht="28.8" x14ac:dyDescent="0.3">
      <c r="A77" s="13" t="s">
        <v>19</v>
      </c>
      <c r="B77" s="14" t="s">
        <v>16</v>
      </c>
      <c r="C77" s="18" t="s">
        <v>82</v>
      </c>
      <c r="D77" s="4">
        <v>7</v>
      </c>
      <c r="E77" s="4">
        <f>455/1000000</f>
        <v>4.55E-4</v>
      </c>
      <c r="F77" s="4">
        <f>305/1000000</f>
        <v>3.0499999999999999E-4</v>
      </c>
      <c r="G77" s="24">
        <f>100/1000000</f>
        <v>1E-4</v>
      </c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План</vt:lpstr>
      <vt:lpstr>Лист1</vt:lpstr>
      <vt:lpstr>Форма 2 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Маргарита Калайджян</cp:lastModifiedBy>
  <cp:revision>3</cp:revision>
  <dcterms:created xsi:type="dcterms:W3CDTF">2019-02-11T08:04:00Z</dcterms:created>
  <dcterms:modified xsi:type="dcterms:W3CDTF">2021-07-12T11:42:11Z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