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600" windowHeight="11775" activeTab="2"/>
  </bookViews>
  <sheets>
    <sheet name="апрель" sheetId="1" r:id="rId1"/>
    <sheet name="май" sheetId="4" r:id="rId2"/>
    <sheet name="июнь" sheetId="5" r:id="rId3"/>
  </sheets>
  <calcPr calcId="144525"/>
</workbook>
</file>

<file path=xl/sharedStrings.xml><?xml version="1.0" encoding="utf-8"?>
<sst xmlns="http://schemas.openxmlformats.org/spreadsheetml/2006/main" count="37">
  <si>
    <t>Приложение N 2 к приказу № 6 от 08.06.2016г. (на основании приказа ФАС Россииот 07.04.2014 N 231/14)</t>
  </si>
  <si>
    <t xml:space="preserve">
Информация о наличии (отсутствии) технической возможности доступа к регулируемым услугам по транспортировке газа по газораспределительным
сетям по ООО "Туапсегоргаз" 2 квартал 2018 года
</t>
  </si>
  <si>
    <t>№ п/п</t>
  </si>
  <si>
    <t>Наименование газораспределите льной сети</t>
  </si>
  <si>
    <t>Зона входа в газораспредели­тельную сеть</t>
  </si>
  <si>
    <t>Зона выхода из газораспредели­тельной сети</t>
  </si>
  <si>
    <t>Тариф на услуги по</t>
  </si>
  <si>
    <t>Наименование потребителя</t>
  </si>
  <si>
    <t>Объемы газа в соответ­ствии с поступивши ми заявками, млн.куб.м.</t>
  </si>
  <si>
    <t>Объемы газа в соответ­ствии с удовлетвор енными заявками, млн.куб.м.</t>
  </si>
  <si>
    <t>Свободная мощность газораспред елительной сети,млн.ку б.м в год</t>
  </si>
  <si>
    <t>транспортировке газа по трубопроводам с детализацией по зоне входа в газораспредели­тельную сеть (руб.за 1000 куб.м.)</t>
  </si>
  <si>
    <t>транспортировке газа по трубопроводам с детализацией по зоне выхода из газораспредели­тельной сети (руб.за 1000 куб.м.)</t>
  </si>
  <si>
    <t>Газораспредели­тельная сеть с.Ольгинка</t>
  </si>
  <si>
    <t>ГШРП- 1 с.Ольгинка</t>
  </si>
  <si>
    <t>Население</t>
  </si>
  <si>
    <t>ООО "Газпром</t>
  </si>
  <si>
    <t>ГШРП - 1 с.Ольгинка</t>
  </si>
  <si>
    <t>Граница раздела с сетью Потребителя</t>
  </si>
  <si>
    <t>АО "ОК "Орбита"</t>
  </si>
  <si>
    <t>ЗАО "Пансионат с лечение "Импульс"</t>
  </si>
  <si>
    <t>с.Ольгинка</t>
  </si>
  <si>
    <t>межрегионгаз</t>
  </si>
  <si>
    <t>Краснодар"</t>
  </si>
  <si>
    <t>Население с. Ольгинка</t>
  </si>
  <si>
    <t>ООО "Газпром межрегионгаз Краснодар"</t>
  </si>
  <si>
    <t xml:space="preserve">Куцова Л.В.  </t>
  </si>
  <si>
    <t>Газораспредели­тельная сеть пгт.Джубга</t>
  </si>
  <si>
    <t>ГШРП - 1 пгт. Джубга</t>
  </si>
  <si>
    <t>Население пгт.Джубга</t>
  </si>
  <si>
    <t xml:space="preserve"> И.П. Мардиросян А.И. </t>
  </si>
  <si>
    <t xml:space="preserve">И.П. Оганесян М.С. </t>
  </si>
  <si>
    <t xml:space="preserve">ИП.. Недашковская С.А. </t>
  </si>
  <si>
    <t>Газораспредели­тельная сеть пгт.Новомихайловский</t>
  </si>
  <si>
    <t>ГШРП - 1пгт. Новомихайловский</t>
  </si>
  <si>
    <t xml:space="preserve">И.П. Кашанян П.М. </t>
  </si>
  <si>
    <t>ООО УК «Заречье»</t>
  </si>
</sst>
</file>

<file path=xl/styles.xml><?xml version="1.0" encoding="utf-8"?>
<styleSheet xmlns="http://schemas.openxmlformats.org/spreadsheetml/2006/main">
  <numFmts count="5">
    <numFmt numFmtId="44" formatCode="_(&quot;$&quot;* #,##0.00_);_(&quot;$&quot;* \(#,##0.00\);_(&quot;$&quot;* &quot;-&quot;??_);_(@_)"/>
    <numFmt numFmtId="42" formatCode="_(&quot;$&quot;* #,##0_);_(&quot;$&quot;* \(#,##0\);_(&quot;$&quot;* &quot;-&quot;_);_(@_)"/>
    <numFmt numFmtId="176" formatCode="0.000"/>
    <numFmt numFmtId="177" formatCode="_ * #,##0_ ;_ * \-#,##0_ ;_ * &quot;-&quot;_ ;_ @_ "/>
    <numFmt numFmtId="178" formatCode="_ * #,##0.00_ ;_ * \-#,##0.00_ ;_ * &quot;-&quot;??_ ;_ @_ "/>
  </numFmts>
  <fonts count="28">
    <font>
      <sz val="11"/>
      <color theme="1"/>
      <name val="Calibri"/>
      <charset val="204"/>
      <scheme val="minor"/>
    </font>
    <font>
      <sz val="10"/>
      <color theme="1"/>
      <name val="Cambria"/>
      <charset val="204"/>
      <scheme val="major"/>
    </font>
    <font>
      <b/>
      <sz val="12"/>
      <color theme="1"/>
      <name val="Cambria"/>
      <charset val="204"/>
      <scheme val="major"/>
    </font>
    <font>
      <b/>
      <sz val="12"/>
      <color theme="1"/>
      <name val="Calibri"/>
      <charset val="204"/>
      <scheme val="minor"/>
    </font>
    <font>
      <b/>
      <sz val="10"/>
      <color rgb="FF000000"/>
      <name val="Cambria"/>
      <charset val="204"/>
      <scheme val="major"/>
    </font>
    <font>
      <b/>
      <sz val="10"/>
      <name val="Cambria"/>
      <charset val="204"/>
      <scheme val="major"/>
    </font>
    <font>
      <b/>
      <sz val="11"/>
      <color theme="1"/>
      <name val="Calibri"/>
      <charset val="204"/>
      <scheme val="minor"/>
    </font>
    <font>
      <b/>
      <sz val="10"/>
      <color rgb="FFFF0000"/>
      <name val="Cambria"/>
      <charset val="204"/>
      <scheme val="major"/>
    </font>
    <font>
      <sz val="11"/>
      <color theme="1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/>
    <xf numFmtId="0" fontId="9" fillId="9" borderId="0" applyNumberFormat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177" fontId="8" fillId="0" borderId="0" applyFont="0" applyFill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6" fillId="15" borderId="12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16" borderId="13" applyNumberFormat="0" applyFon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4" fillId="21" borderId="16" applyNumberFormat="0" applyAlignment="0" applyProtection="0">
      <alignment vertical="center"/>
    </xf>
    <xf numFmtId="0" fontId="20" fillId="20" borderId="14" applyNumberFormat="0" applyAlignment="0" applyProtection="0">
      <alignment vertical="center"/>
    </xf>
    <xf numFmtId="0" fontId="25" fillId="15" borderId="16" applyNumberFormat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</cellStyleXfs>
  <cellXfs count="58">
    <xf numFmtId="0" fontId="0" fillId="0" borderId="0" xfId="0"/>
    <xf numFmtId="0" fontId="1" fillId="0" borderId="0" xfId="0" applyFont="1" applyFill="1"/>
    <xf numFmtId="0" fontId="1" fillId="2" borderId="0" xfId="0" applyFont="1" applyFill="1"/>
    <xf numFmtId="0" fontId="1" fillId="0" borderId="0" xfId="0" applyFont="1"/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justify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justify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right" vertical="center" wrapText="1"/>
    </xf>
    <xf numFmtId="0" fontId="0" fillId="0" borderId="3" xfId="0" applyBorder="1" applyAlignment="1">
      <alignment horizontal="center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justify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176" fontId="5" fillId="0" borderId="5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justify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justify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Fill="1" applyAlignment="1"/>
    <xf numFmtId="0" fontId="5" fillId="0" borderId="1" xfId="0" applyFont="1" applyFill="1" applyBorder="1" applyAlignment="1">
      <alignment horizontal="justify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justify" vertical="center" wrapText="1"/>
    </xf>
    <xf numFmtId="0" fontId="4" fillId="3" borderId="2" xfId="0" applyFont="1" applyFill="1" applyBorder="1" applyAlignment="1">
      <alignment horizontal="justify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justify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justify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7" fillId="3" borderId="8" xfId="0" applyFont="1" applyFill="1" applyBorder="1" applyAlignment="1">
      <alignment horizontal="justify" vertical="center" wrapText="1"/>
    </xf>
    <xf numFmtId="0" fontId="1" fillId="3" borderId="4" xfId="0" applyFont="1" applyFill="1" applyBorder="1" applyAlignment="1">
      <alignment vertical="top" wrapText="1"/>
    </xf>
    <xf numFmtId="0" fontId="7" fillId="3" borderId="3" xfId="0" applyFont="1" applyFill="1" applyBorder="1" applyAlignment="1">
      <alignment horizontal="justify" vertical="center" wrapText="1"/>
    </xf>
    <xf numFmtId="0" fontId="7" fillId="3" borderId="2" xfId="0" applyFont="1" applyFill="1" applyBorder="1" applyAlignment="1">
      <alignment horizontal="justify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justify" vertical="center" wrapText="1"/>
    </xf>
    <xf numFmtId="0" fontId="7" fillId="3" borderId="6" xfId="0" applyFont="1" applyFill="1" applyBorder="1" applyAlignment="1">
      <alignment horizontal="justify" vertical="center" wrapText="1"/>
    </xf>
    <xf numFmtId="0" fontId="1" fillId="0" borderId="0" xfId="0" applyFont="1" applyAlignment="1"/>
    <xf numFmtId="0" fontId="7" fillId="3" borderId="5" xfId="0" applyFont="1" applyFill="1" applyBorder="1" applyAlignment="1">
      <alignment horizontal="justify" vertical="center" wrapText="1"/>
    </xf>
    <xf numFmtId="0" fontId="5" fillId="3" borderId="1" xfId="0" applyFont="1" applyFill="1" applyBorder="1" applyAlignment="1">
      <alignment horizontal="center" vertical="center" wrapText="1"/>
    </xf>
    <xf numFmtId="176" fontId="5" fillId="3" borderId="2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176" fontId="7" fillId="3" borderId="2" xfId="0" applyNumberFormat="1" applyFont="1" applyFill="1" applyBorder="1" applyAlignment="1">
      <alignment horizontal="justify" vertical="center" wrapText="1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Примечание" xfId="14" builtinId="10"/>
    <cellStyle name="40% — Акцент4" xfId="15" builtinId="43"/>
    <cellStyle name="Открывавшаяся гиперссылка" xfId="16" builtinId="9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1"/>
  <sheetViews>
    <sheetView workbookViewId="0">
      <selection activeCell="G20" sqref="G20"/>
    </sheetView>
  </sheetViews>
  <sheetFormatPr defaultColWidth="22" defaultRowHeight="12.75"/>
  <cols>
    <col min="1" max="1" width="7.85714285714286" style="3" customWidth="1"/>
    <col min="2" max="16384" width="22" style="3"/>
  </cols>
  <sheetData>
    <row r="1" spans="10:10">
      <c r="J1" s="31" t="s">
        <v>0</v>
      </c>
    </row>
    <row r="3" ht="65.25" customHeight="1" spans="1:15">
      <c r="A3" s="4" t="s">
        <v>1</v>
      </c>
      <c r="B3" s="5"/>
      <c r="C3" s="5"/>
      <c r="D3" s="5"/>
      <c r="E3" s="5"/>
      <c r="F3" s="5"/>
      <c r="G3" s="5"/>
      <c r="H3" s="5"/>
      <c r="I3" s="5"/>
      <c r="J3" s="5"/>
      <c r="K3" s="52"/>
      <c r="L3" s="52"/>
      <c r="M3" s="52"/>
      <c r="N3" s="52"/>
      <c r="O3" s="52"/>
    </row>
    <row r="5" ht="13.5"/>
    <row r="6" ht="33.75" customHeight="1" spans="1:10">
      <c r="A6" s="6" t="s">
        <v>2</v>
      </c>
      <c r="B6" s="6" t="s">
        <v>3</v>
      </c>
      <c r="C6" s="7" t="s">
        <v>4</v>
      </c>
      <c r="D6" s="7" t="s">
        <v>5</v>
      </c>
      <c r="E6" s="8" t="s">
        <v>6</v>
      </c>
      <c r="F6" s="8" t="s">
        <v>6</v>
      </c>
      <c r="G6" s="6" t="s">
        <v>7</v>
      </c>
      <c r="H6" s="7" t="s">
        <v>8</v>
      </c>
      <c r="I6" s="7" t="s">
        <v>9</v>
      </c>
      <c r="J6" s="7" t="s">
        <v>10</v>
      </c>
    </row>
    <row r="7" ht="108.75" customHeight="1" spans="1:10">
      <c r="A7" s="10"/>
      <c r="B7" s="10"/>
      <c r="C7" s="11"/>
      <c r="D7" s="11"/>
      <c r="E7" s="12" t="s">
        <v>11</v>
      </c>
      <c r="F7" s="13" t="s">
        <v>12</v>
      </c>
      <c r="G7" s="14"/>
      <c r="H7" s="11"/>
      <c r="I7" s="11"/>
      <c r="J7" s="11"/>
    </row>
    <row r="8" ht="13.5" spans="1:10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 s="6">
        <v>10</v>
      </c>
    </row>
    <row r="9" ht="13.5" customHeight="1" spans="1:10">
      <c r="A9" s="6">
        <v>1</v>
      </c>
      <c r="B9" s="9" t="s">
        <v>13</v>
      </c>
      <c r="C9" s="9" t="s">
        <v>14</v>
      </c>
      <c r="D9" s="37" t="s">
        <v>15</v>
      </c>
      <c r="E9" s="6">
        <v>2900.85</v>
      </c>
      <c r="F9" s="6">
        <v>2900.85</v>
      </c>
      <c r="G9" s="38" t="s">
        <v>16</v>
      </c>
      <c r="H9" s="54">
        <f>10688/1000000</f>
        <v>0.010688</v>
      </c>
      <c r="I9" s="39">
        <f>H9</f>
        <v>0.010688</v>
      </c>
      <c r="J9" s="39">
        <f>I9-H9</f>
        <v>0</v>
      </c>
    </row>
    <row r="10" ht="26.25" spans="1:10">
      <c r="A10" s="8">
        <v>2</v>
      </c>
      <c r="B10" s="38" t="s">
        <v>13</v>
      </c>
      <c r="C10" s="38" t="s">
        <v>17</v>
      </c>
      <c r="D10" s="37" t="s">
        <v>18</v>
      </c>
      <c r="E10" s="8">
        <v>1785.14</v>
      </c>
      <c r="F10" s="8">
        <v>1785.14</v>
      </c>
      <c r="G10" s="38" t="s">
        <v>19</v>
      </c>
      <c r="H10" s="55">
        <f>60000/1000000</f>
        <v>0.06</v>
      </c>
      <c r="I10" s="57">
        <f>H10</f>
        <v>0.06</v>
      </c>
      <c r="J10" s="39">
        <f>2.18-0.69</f>
        <v>1.49</v>
      </c>
    </row>
    <row r="11" ht="26.25" spans="1:10">
      <c r="A11" s="48">
        <v>3</v>
      </c>
      <c r="B11" s="49" t="s">
        <v>13</v>
      </c>
      <c r="C11" s="49" t="s">
        <v>17</v>
      </c>
      <c r="D11" s="50" t="s">
        <v>18</v>
      </c>
      <c r="E11" s="48">
        <v>2231.43</v>
      </c>
      <c r="F11" s="48">
        <v>2231.43</v>
      </c>
      <c r="G11" s="50" t="s">
        <v>20</v>
      </c>
      <c r="H11" s="56">
        <f>9000/1000000</f>
        <v>0.009</v>
      </c>
      <c r="I11" s="51">
        <v>0.006</v>
      </c>
      <c r="J11" s="53">
        <v>0</v>
      </c>
    </row>
  </sheetData>
  <mergeCells count="9">
    <mergeCell ref="A3:J3"/>
    <mergeCell ref="A6:A7"/>
    <mergeCell ref="B6:B7"/>
    <mergeCell ref="C6:C7"/>
    <mergeCell ref="D6:D7"/>
    <mergeCell ref="G6:G7"/>
    <mergeCell ref="H6:H7"/>
    <mergeCell ref="I6:I7"/>
    <mergeCell ref="J6:J7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3"/>
  <sheetViews>
    <sheetView zoomScale="70" zoomScaleNormal="70" workbookViewId="0">
      <selection activeCell="G31" sqref="G31"/>
    </sheetView>
  </sheetViews>
  <sheetFormatPr defaultColWidth="22" defaultRowHeight="12.75"/>
  <cols>
    <col min="1" max="1" width="7.85714285714286" style="3" customWidth="1"/>
    <col min="2" max="16384" width="22" style="3"/>
  </cols>
  <sheetData>
    <row r="1" spans="10:10">
      <c r="J1" s="31" t="s">
        <v>0</v>
      </c>
    </row>
    <row r="3" ht="65.25" customHeight="1" spans="1:15">
      <c r="A3" s="4" t="s">
        <v>1</v>
      </c>
      <c r="B3" s="5"/>
      <c r="C3" s="5"/>
      <c r="D3" s="5"/>
      <c r="E3" s="5"/>
      <c r="F3" s="5"/>
      <c r="G3" s="5"/>
      <c r="H3" s="5"/>
      <c r="I3" s="5"/>
      <c r="J3" s="5"/>
      <c r="K3" s="52"/>
      <c r="L3" s="52"/>
      <c r="M3" s="52"/>
      <c r="N3" s="52"/>
      <c r="O3" s="52"/>
    </row>
    <row r="5" ht="13.5"/>
    <row r="6" ht="33.75" customHeight="1" spans="1:10">
      <c r="A6" s="6" t="s">
        <v>2</v>
      </c>
      <c r="B6" s="6" t="s">
        <v>3</v>
      </c>
      <c r="C6" s="7" t="s">
        <v>4</v>
      </c>
      <c r="D6" s="7" t="s">
        <v>5</v>
      </c>
      <c r="E6" s="8" t="s">
        <v>6</v>
      </c>
      <c r="F6" s="8" t="s">
        <v>6</v>
      </c>
      <c r="G6" s="6" t="s">
        <v>7</v>
      </c>
      <c r="H6" s="7" t="s">
        <v>8</v>
      </c>
      <c r="I6" s="7" t="s">
        <v>9</v>
      </c>
      <c r="J6" s="7" t="s">
        <v>10</v>
      </c>
    </row>
    <row r="7" ht="108.75" customHeight="1" spans="1:10">
      <c r="A7" s="10"/>
      <c r="B7" s="10"/>
      <c r="C7" s="11"/>
      <c r="D7" s="11"/>
      <c r="E7" s="12" t="s">
        <v>11</v>
      </c>
      <c r="F7" s="13" t="s">
        <v>12</v>
      </c>
      <c r="G7" s="14"/>
      <c r="H7" s="11"/>
      <c r="I7" s="11"/>
      <c r="J7" s="11"/>
    </row>
    <row r="8" ht="13.5" spans="1:10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 s="6">
        <v>10</v>
      </c>
    </row>
    <row r="9" spans="1:10">
      <c r="A9" s="6">
        <v>1</v>
      </c>
      <c r="B9" s="9" t="s">
        <v>13</v>
      </c>
      <c r="C9" s="9" t="s">
        <v>14</v>
      </c>
      <c r="D9" s="37" t="s">
        <v>15</v>
      </c>
      <c r="E9" s="6">
        <v>2900.85</v>
      </c>
      <c r="F9" s="6">
        <v>2900.85</v>
      </c>
      <c r="G9" s="38" t="s">
        <v>16</v>
      </c>
      <c r="H9" s="39">
        <f>13431/1000000</f>
        <v>0.013431</v>
      </c>
      <c r="I9" s="39">
        <v>0.4204</v>
      </c>
      <c r="J9" s="39">
        <f>J12-0.055</f>
        <v>1.435</v>
      </c>
    </row>
    <row r="10" spans="1:10">
      <c r="A10" s="40"/>
      <c r="B10" s="41"/>
      <c r="C10" s="41"/>
      <c r="D10" s="42" t="s">
        <v>21</v>
      </c>
      <c r="E10" s="40"/>
      <c r="F10" s="40"/>
      <c r="G10" s="43" t="s">
        <v>22</v>
      </c>
      <c r="H10" s="44"/>
      <c r="I10" s="44"/>
      <c r="J10" s="44"/>
    </row>
    <row r="11" ht="13.5" spans="1:10">
      <c r="A11" s="10"/>
      <c r="B11" s="15"/>
      <c r="C11" s="15"/>
      <c r="D11" s="45"/>
      <c r="E11" s="10"/>
      <c r="F11" s="10"/>
      <c r="G11" s="42" t="s">
        <v>23</v>
      </c>
      <c r="H11" s="46"/>
      <c r="I11" s="46"/>
      <c r="J11" s="46"/>
    </row>
    <row r="12" ht="26.25" spans="1:10">
      <c r="A12" s="8">
        <v>2</v>
      </c>
      <c r="B12" s="38" t="s">
        <v>13</v>
      </c>
      <c r="C12" s="38" t="s">
        <v>17</v>
      </c>
      <c r="D12" s="37" t="s">
        <v>18</v>
      </c>
      <c r="E12" s="8">
        <v>1785.14</v>
      </c>
      <c r="F12" s="8">
        <v>1785.14</v>
      </c>
      <c r="G12" s="38" t="s">
        <v>19</v>
      </c>
      <c r="H12" s="47">
        <f>30000/1000000</f>
        <v>0.03</v>
      </c>
      <c r="I12" s="47">
        <v>0.1032</v>
      </c>
      <c r="J12" s="39">
        <f>2.18-0.69</f>
        <v>1.49</v>
      </c>
    </row>
    <row r="13" ht="26.25" spans="1:10">
      <c r="A13" s="48">
        <v>3</v>
      </c>
      <c r="B13" s="49" t="s">
        <v>13</v>
      </c>
      <c r="C13" s="49" t="s">
        <v>17</v>
      </c>
      <c r="D13" s="50" t="s">
        <v>18</v>
      </c>
      <c r="E13" s="48">
        <v>2231.43</v>
      </c>
      <c r="F13" s="48">
        <v>2231.43</v>
      </c>
      <c r="G13" s="50" t="s">
        <v>20</v>
      </c>
      <c r="H13" s="51">
        <f>7000/1000000</f>
        <v>0.007</v>
      </c>
      <c r="I13" s="51">
        <v>0.006</v>
      </c>
      <c r="J13" s="53">
        <v>0</v>
      </c>
    </row>
  </sheetData>
  <mergeCells count="17">
    <mergeCell ref="A3:J3"/>
    <mergeCell ref="A6:A7"/>
    <mergeCell ref="A9:A11"/>
    <mergeCell ref="B6:B7"/>
    <mergeCell ref="B9:B11"/>
    <mergeCell ref="C6:C7"/>
    <mergeCell ref="C9:C11"/>
    <mergeCell ref="D6:D7"/>
    <mergeCell ref="E9:E11"/>
    <mergeCell ref="F9:F11"/>
    <mergeCell ref="G6:G7"/>
    <mergeCell ref="H6:H7"/>
    <mergeCell ref="H9:H11"/>
    <mergeCell ref="I6:I7"/>
    <mergeCell ref="I9:I11"/>
    <mergeCell ref="J6:J7"/>
    <mergeCell ref="J9:J11"/>
  </mergeCells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  <pageSetUpPr fitToPage="1"/>
  </sheetPr>
  <dimension ref="A1:AT19"/>
  <sheetViews>
    <sheetView tabSelected="1" zoomScale="85" zoomScaleNormal="85" workbookViewId="0">
      <selection activeCell="G12" sqref="G12"/>
    </sheetView>
  </sheetViews>
  <sheetFormatPr defaultColWidth="22" defaultRowHeight="12.75"/>
  <cols>
    <col min="1" max="1" width="7.85714285714286" style="3" customWidth="1"/>
    <col min="2" max="2" width="22" style="3"/>
    <col min="3" max="3" width="24.8571428571429" style="3" customWidth="1"/>
    <col min="4" max="4" width="27.7142857142857" style="3" customWidth="1"/>
    <col min="5" max="9" width="22" style="3"/>
    <col min="10" max="10" width="22" style="3" customWidth="1"/>
    <col min="11" max="46" width="22" style="1"/>
    <col min="47" max="16384" width="22" style="3"/>
  </cols>
  <sheetData>
    <row r="1" spans="10:10">
      <c r="J1" s="31" t="s">
        <v>0</v>
      </c>
    </row>
    <row r="3" ht="65.25" customHeight="1" spans="1:15">
      <c r="A3" s="4" t="s">
        <v>1</v>
      </c>
      <c r="B3" s="5"/>
      <c r="C3" s="5"/>
      <c r="D3" s="5"/>
      <c r="E3" s="5"/>
      <c r="F3" s="5"/>
      <c r="G3" s="5"/>
      <c r="H3" s="5"/>
      <c r="I3" s="5"/>
      <c r="J3" s="5"/>
      <c r="K3" s="32"/>
      <c r="L3" s="32"/>
      <c r="M3" s="32"/>
      <c r="N3" s="32"/>
      <c r="O3" s="32"/>
    </row>
    <row r="5" ht="13.5"/>
    <row r="6" ht="33.75" customHeight="1" spans="1:10">
      <c r="A6" s="6" t="s">
        <v>2</v>
      </c>
      <c r="B6" s="6" t="s">
        <v>3</v>
      </c>
      <c r="C6" s="7" t="s">
        <v>4</v>
      </c>
      <c r="D6" s="7" t="s">
        <v>5</v>
      </c>
      <c r="E6" s="8" t="s">
        <v>6</v>
      </c>
      <c r="F6" s="8" t="s">
        <v>6</v>
      </c>
      <c r="G6" s="6" t="s">
        <v>7</v>
      </c>
      <c r="H6" s="9" t="s">
        <v>8</v>
      </c>
      <c r="I6" s="9" t="s">
        <v>9</v>
      </c>
      <c r="J6" s="9" t="s">
        <v>10</v>
      </c>
    </row>
    <row r="7" ht="108.75" customHeight="1" spans="1:10">
      <c r="A7" s="10"/>
      <c r="B7" s="10"/>
      <c r="C7" s="11"/>
      <c r="D7" s="11"/>
      <c r="E7" s="12" t="s">
        <v>11</v>
      </c>
      <c r="F7" s="13" t="s">
        <v>12</v>
      </c>
      <c r="G7" s="14"/>
      <c r="H7" s="15"/>
      <c r="I7" s="15"/>
      <c r="J7" s="15"/>
    </row>
    <row r="8" ht="13.5" spans="1:10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 s="6">
        <v>10</v>
      </c>
    </row>
    <row r="9" s="1" customFormat="1" ht="39" spans="1:10">
      <c r="A9" s="16">
        <v>1</v>
      </c>
      <c r="B9" s="17" t="s">
        <v>13</v>
      </c>
      <c r="C9" s="17" t="s">
        <v>14</v>
      </c>
      <c r="D9" s="18" t="s">
        <v>24</v>
      </c>
      <c r="E9" s="16">
        <v>2900.85</v>
      </c>
      <c r="F9" s="16">
        <v>2900.85</v>
      </c>
      <c r="G9" s="19" t="s">
        <v>25</v>
      </c>
      <c r="H9" s="20">
        <f>4477/1000000</f>
        <v>0.004477</v>
      </c>
      <c r="I9" s="20">
        <f>6813/1000000</f>
        <v>0.006813</v>
      </c>
      <c r="J9" s="33">
        <f>J10-0.055</f>
        <v>1.435</v>
      </c>
    </row>
    <row r="10" ht="42" customHeight="1" spans="1:10">
      <c r="A10" s="19">
        <v>2</v>
      </c>
      <c r="B10" s="21" t="s">
        <v>13</v>
      </c>
      <c r="C10" s="21" t="s">
        <v>17</v>
      </c>
      <c r="D10" s="18" t="s">
        <v>18</v>
      </c>
      <c r="E10" s="19">
        <v>1785.14</v>
      </c>
      <c r="F10" s="19">
        <v>1785.14</v>
      </c>
      <c r="G10" s="19" t="s">
        <v>19</v>
      </c>
      <c r="H10" s="22">
        <f>25000/1000000</f>
        <v>0.025</v>
      </c>
      <c r="I10" s="34">
        <f>32961/1000000</f>
        <v>0.032961</v>
      </c>
      <c r="J10" s="33">
        <f>2.18-0.69</f>
        <v>1.49</v>
      </c>
    </row>
    <row r="11" s="1" customFormat="1" ht="48" customHeight="1" spans="1:10">
      <c r="A11" s="16">
        <v>3</v>
      </c>
      <c r="B11" s="23" t="s">
        <v>13</v>
      </c>
      <c r="C11" s="23" t="s">
        <v>17</v>
      </c>
      <c r="D11" s="24" t="s">
        <v>18</v>
      </c>
      <c r="E11" s="25">
        <v>2231.43</v>
      </c>
      <c r="F11" s="25">
        <v>2231.43</v>
      </c>
      <c r="G11" s="25" t="s">
        <v>20</v>
      </c>
      <c r="H11" s="22">
        <f>6000/1000000</f>
        <v>0.006</v>
      </c>
      <c r="I11" s="35">
        <v>0.003</v>
      </c>
      <c r="J11" s="33">
        <f>H11-I11</f>
        <v>0.003</v>
      </c>
    </row>
    <row r="12" ht="48" customHeight="1" spans="1:10">
      <c r="A12" s="19">
        <v>4</v>
      </c>
      <c r="B12" s="23" t="s">
        <v>13</v>
      </c>
      <c r="C12" s="23" t="s">
        <v>17</v>
      </c>
      <c r="D12" s="24" t="s">
        <v>18</v>
      </c>
      <c r="E12" s="25"/>
      <c r="F12" s="25"/>
      <c r="G12" s="25" t="s">
        <v>26</v>
      </c>
      <c r="H12" s="26">
        <f>500/1000000</f>
        <v>0.0005</v>
      </c>
      <c r="I12" s="26">
        <f>495/1000000</f>
        <v>0.000495</v>
      </c>
      <c r="J12" s="33">
        <f>H12-I12</f>
        <v>5.00000000000001e-6</v>
      </c>
    </row>
    <row r="13" s="2" customFormat="1" ht="41.25" customHeight="1" spans="1:46">
      <c r="A13" s="16">
        <v>7</v>
      </c>
      <c r="B13" s="23" t="s">
        <v>27</v>
      </c>
      <c r="C13" s="23" t="s">
        <v>28</v>
      </c>
      <c r="D13" s="18" t="s">
        <v>29</v>
      </c>
      <c r="E13" s="25"/>
      <c r="F13" s="25"/>
      <c r="G13" s="25" t="s">
        <v>25</v>
      </c>
      <c r="H13" s="27">
        <f>4477/1000000</f>
        <v>0.004477</v>
      </c>
      <c r="I13" s="26">
        <f>6813/1000000</f>
        <v>0.006813</v>
      </c>
      <c r="J13" s="33">
        <f>J9-0.058</f>
        <v>1.377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</row>
    <row r="14" ht="41.25" customHeight="1" spans="1:10">
      <c r="A14" s="19">
        <v>8</v>
      </c>
      <c r="B14" s="23" t="s">
        <v>27</v>
      </c>
      <c r="C14" s="23" t="s">
        <v>28</v>
      </c>
      <c r="D14" s="18" t="s">
        <v>18</v>
      </c>
      <c r="E14" s="25"/>
      <c r="F14" s="25"/>
      <c r="G14" s="25" t="s">
        <v>30</v>
      </c>
      <c r="H14" s="27">
        <f>1000/1000000</f>
        <v>0.001</v>
      </c>
      <c r="I14" s="27">
        <f>194/1000000</f>
        <v>0.000194</v>
      </c>
      <c r="J14" s="33">
        <f t="shared" ref="J14" si="0">H14-I14</f>
        <v>0.000806</v>
      </c>
    </row>
    <row r="15" ht="41.25" customHeight="1" spans="1:10">
      <c r="A15" s="16">
        <v>9</v>
      </c>
      <c r="B15" s="23" t="s">
        <v>27</v>
      </c>
      <c r="C15" s="23" t="s">
        <v>28</v>
      </c>
      <c r="D15" s="18" t="s">
        <v>18</v>
      </c>
      <c r="E15" s="25"/>
      <c r="F15" s="25"/>
      <c r="G15" s="28" t="s">
        <v>31</v>
      </c>
      <c r="H15" s="27">
        <f>3000/1000000</f>
        <v>0.003</v>
      </c>
      <c r="I15" s="27">
        <f>449/1000000</f>
        <v>0.000449</v>
      </c>
      <c r="J15" s="33">
        <f t="shared" ref="J15:J18" si="1">H15-I15</f>
        <v>0.002551</v>
      </c>
    </row>
    <row r="16" ht="41.25" customHeight="1" spans="1:10">
      <c r="A16" s="19">
        <v>10</v>
      </c>
      <c r="B16" s="23" t="s">
        <v>27</v>
      </c>
      <c r="C16" s="23" t="s">
        <v>28</v>
      </c>
      <c r="D16" s="18" t="s">
        <v>18</v>
      </c>
      <c r="E16" s="25"/>
      <c r="F16" s="25"/>
      <c r="G16" s="25" t="s">
        <v>32</v>
      </c>
      <c r="H16" s="27">
        <f>700/1000000</f>
        <v>0.0007</v>
      </c>
      <c r="I16" s="27">
        <f>164/1000000</f>
        <v>0.000164</v>
      </c>
      <c r="J16" s="33">
        <f t="shared" si="1"/>
        <v>0.000536</v>
      </c>
    </row>
    <row r="17" ht="41.25" customHeight="1" spans="1:10">
      <c r="A17" s="16">
        <v>11</v>
      </c>
      <c r="B17" s="23" t="s">
        <v>33</v>
      </c>
      <c r="C17" s="23" t="s">
        <v>34</v>
      </c>
      <c r="D17" s="18" t="s">
        <v>18</v>
      </c>
      <c r="E17" s="25"/>
      <c r="F17" s="25"/>
      <c r="G17" s="25" t="s">
        <v>35</v>
      </c>
      <c r="H17" s="27">
        <f>5000/1000000</f>
        <v>0.005</v>
      </c>
      <c r="I17" s="27">
        <f>513/1000000</f>
        <v>0.000513</v>
      </c>
      <c r="J17" s="33">
        <f t="shared" si="1"/>
        <v>0.004487</v>
      </c>
    </row>
    <row r="18" ht="41.25" customHeight="1" spans="1:10">
      <c r="A18" s="19">
        <v>12</v>
      </c>
      <c r="B18" s="23" t="s">
        <v>33</v>
      </c>
      <c r="C18" s="23" t="s">
        <v>34</v>
      </c>
      <c r="D18" s="29" t="s">
        <v>18</v>
      </c>
      <c r="E18" s="25"/>
      <c r="F18" s="25"/>
      <c r="G18" s="25" t="s">
        <v>36</v>
      </c>
      <c r="H18" s="27">
        <f>18000/1000000</f>
        <v>0.018</v>
      </c>
      <c r="I18" s="34">
        <f>3226/1000000</f>
        <v>0.003226</v>
      </c>
      <c r="J18" s="33">
        <f t="shared" si="1"/>
        <v>0.014774</v>
      </c>
    </row>
    <row r="19" s="2" customFormat="1" ht="39" spans="1:46">
      <c r="A19" s="30">
        <v>13</v>
      </c>
      <c r="B19" s="23" t="s">
        <v>33</v>
      </c>
      <c r="C19" s="23" t="s">
        <v>34</v>
      </c>
      <c r="D19" s="29" t="s">
        <v>29</v>
      </c>
      <c r="E19" s="25"/>
      <c r="F19" s="25"/>
      <c r="G19" s="25" t="s">
        <v>25</v>
      </c>
      <c r="H19" s="27">
        <f>4477/1000000</f>
        <v>0.004477</v>
      </c>
      <c r="I19" s="35">
        <f>6813/1000000</f>
        <v>0.006813</v>
      </c>
      <c r="J19" s="36">
        <f>J13-0.038</f>
        <v>1.339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</row>
  </sheetData>
  <mergeCells count="9">
    <mergeCell ref="A3:J3"/>
    <mergeCell ref="A6:A7"/>
    <mergeCell ref="B6:B7"/>
    <mergeCell ref="C6:C7"/>
    <mergeCell ref="D6:D7"/>
    <mergeCell ref="G6:G7"/>
    <mergeCell ref="H6:H7"/>
    <mergeCell ref="I6:I7"/>
    <mergeCell ref="J6:J7"/>
  </mergeCells>
  <pageMargins left="0.707638888888889" right="0.707638888888889" top="0.747916666666667" bottom="0.747916666666667" header="0.313888888888889" footer="0.313888888888889"/>
  <pageSetup paperSize="9" scale="61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апрель</vt:lpstr>
      <vt:lpstr>май</vt:lpstr>
      <vt:lpstr>июнь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Лариса</dc:creator>
  <cp:lastModifiedBy>PTO</cp:lastModifiedBy>
  <dcterms:created xsi:type="dcterms:W3CDTF">2018-01-18T11:31:00Z</dcterms:created>
  <cp:lastPrinted>2018-08-13T12:24:00Z</cp:lastPrinted>
  <dcterms:modified xsi:type="dcterms:W3CDTF">2018-11-19T05:40:52Z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1049-10.2.0.7549</vt:lpwstr>
  </property>
</Properties>
</file>