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ы для сайта 20.06.2022\"/>
    </mc:Choice>
  </mc:AlternateContent>
  <bookViews>
    <workbookView xWindow="0" yWindow="0" windowWidth="16380" windowHeight="8190" tabRatio="500" activeTab="1"/>
  </bookViews>
  <sheets>
    <sheet name="Форма 2 на" sheetId="1" r:id="rId1"/>
    <sheet name="Форма 2 за" sheetId="2" r:id="rId2"/>
  </sheets>
  <calcPr calcId="162913" refMode="R1C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8" i="2" l="1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48" i="1"/>
  <c r="F47" i="1"/>
  <c r="F46" i="1"/>
  <c r="F44" i="1"/>
  <c r="F43" i="1"/>
  <c r="F42" i="1"/>
  <c r="F41" i="1"/>
  <c r="F40" i="1"/>
  <c r="F38" i="1"/>
  <c r="F37" i="1"/>
  <c r="F36" i="1"/>
  <c r="F35" i="1"/>
  <c r="F34" i="1"/>
  <c r="F33" i="1"/>
  <c r="F29" i="1"/>
  <c r="F28" i="1"/>
  <c r="F30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45" i="1" l="1"/>
  <c r="F39" i="1"/>
  <c r="F32" i="1"/>
  <c r="F31" i="1"/>
  <c r="E48" i="2" l="1"/>
  <c r="E47" i="2"/>
  <c r="E46" i="2"/>
  <c r="G45" i="2"/>
  <c r="E45" i="2"/>
  <c r="E44" i="2"/>
  <c r="E43" i="2"/>
  <c r="E42" i="2"/>
  <c r="E41" i="2"/>
  <c r="E40" i="2"/>
  <c r="E39" i="2"/>
  <c r="E38" i="2"/>
  <c r="E37" i="2"/>
  <c r="E36" i="2"/>
  <c r="E35" i="2"/>
  <c r="E33" i="2"/>
  <c r="G33" i="2" s="1"/>
  <c r="E32" i="2"/>
  <c r="E31" i="2"/>
  <c r="G31" i="2" s="1"/>
  <c r="E30" i="2"/>
  <c r="E27" i="2"/>
  <c r="E26" i="2"/>
  <c r="E25" i="2"/>
  <c r="G25" i="2" s="1"/>
  <c r="E24" i="2"/>
  <c r="E23" i="2"/>
  <c r="G23" i="2" s="1"/>
  <c r="E22" i="2"/>
  <c r="G22" i="2" s="1"/>
  <c r="E21" i="2"/>
  <c r="G21" i="2" s="1"/>
  <c r="E20" i="2"/>
  <c r="G20" i="2" s="1"/>
  <c r="E19" i="2"/>
  <c r="G19" i="2" s="1"/>
  <c r="E18" i="2"/>
  <c r="E17" i="2"/>
  <c r="G17" i="2" s="1"/>
  <c r="E16" i="2"/>
  <c r="E15" i="2"/>
  <c r="G14" i="2"/>
  <c r="G15" i="2" s="1"/>
  <c r="E14" i="2"/>
  <c r="E26" i="1"/>
  <c r="E14" i="1"/>
  <c r="E37" i="1"/>
  <c r="E38" i="1"/>
  <c r="E30" i="1"/>
  <c r="G26" i="2" l="1"/>
  <c r="G30" i="2"/>
  <c r="G32" i="2"/>
  <c r="G34" i="2"/>
  <c r="G18" i="2"/>
  <c r="G24" i="2" s="1"/>
  <c r="G28" i="2" s="1"/>
  <c r="G29" i="2" s="1"/>
  <c r="G16" i="2" s="1"/>
  <c r="E27" i="1"/>
  <c r="E17" i="1"/>
  <c r="E36" i="1"/>
  <c r="E23" i="1"/>
  <c r="E16" i="1"/>
  <c r="E48" i="1"/>
  <c r="E47" i="1"/>
  <c r="E46" i="1"/>
  <c r="G45" i="1"/>
  <c r="E45" i="1"/>
  <c r="E44" i="1"/>
  <c r="E43" i="1"/>
  <c r="E42" i="1"/>
  <c r="E41" i="1"/>
  <c r="E40" i="1"/>
  <c r="E39" i="1"/>
  <c r="E35" i="1"/>
  <c r="E33" i="1"/>
  <c r="E32" i="1"/>
  <c r="G32" i="1" s="1"/>
  <c r="E31" i="1"/>
  <c r="E25" i="1"/>
  <c r="E24" i="1"/>
  <c r="E22" i="1"/>
  <c r="E21" i="1"/>
  <c r="G21" i="1" s="1"/>
  <c r="E20" i="1"/>
  <c r="E19" i="1"/>
  <c r="E18" i="1"/>
  <c r="E15" i="1"/>
  <c r="G14" i="1"/>
  <c r="G18" i="1" s="1"/>
  <c r="G24" i="1" s="1"/>
  <c r="G28" i="1" s="1"/>
  <c r="G29" i="1" s="1"/>
  <c r="G36" i="2" l="1"/>
  <c r="G37" i="2" s="1"/>
  <c r="G38" i="2" s="1"/>
  <c r="G35" i="2"/>
  <c r="G17" i="1"/>
  <c r="G23" i="1"/>
  <c r="G31" i="1"/>
  <c r="G20" i="1"/>
  <c r="G22" i="1"/>
  <c r="G26" i="1"/>
  <c r="G30" i="1"/>
  <c r="G33" i="1"/>
  <c r="G25" i="1"/>
  <c r="G34" i="1"/>
  <c r="G19" i="1"/>
  <c r="G16" i="1"/>
  <c r="G15" i="1"/>
  <c r="G27" i="2" l="1"/>
  <c r="G39" i="2"/>
  <c r="G40" i="2" s="1"/>
  <c r="G41" i="2" s="1"/>
  <c r="G43" i="2" s="1"/>
  <c r="G44" i="2" s="1"/>
  <c r="G46" i="2" s="1"/>
  <c r="G47" i="2" s="1"/>
  <c r="G48" i="2" s="1"/>
  <c r="G35" i="1"/>
  <c r="G36" i="1"/>
  <c r="G37" i="1" s="1"/>
  <c r="G38" i="1" s="1"/>
  <c r="G39" i="1" l="1"/>
  <c r="G40" i="1" s="1"/>
  <c r="G41" i="1" s="1"/>
  <c r="G43" i="1" s="1"/>
  <c r="G44" i="1" s="1"/>
  <c r="G46" i="1" s="1"/>
  <c r="G47" i="1" s="1"/>
  <c r="G48" i="1" s="1"/>
  <c r="G27" i="1"/>
</calcChain>
</file>

<file path=xl/sharedStrings.xml><?xml version="1.0" encoding="utf-8"?>
<sst xmlns="http://schemas.openxmlformats.org/spreadsheetml/2006/main" count="242" uniqueCount="58">
  <si>
    <t>Приложение 4</t>
  </si>
  <si>
    <t>к приказу ФАС России
от 18.01.2019 N 38/19</t>
  </si>
  <si>
    <t>Форма 6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</si>
  <si>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</si>
  <si>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>ООО "Туапсегоргаз"</t>
  </si>
  <si>
    <t xml:space="preserve"> (наименование субъекта естественной монополии)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</si>
  <si>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</si>
  <si>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</si>
  <si>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</si>
  <si>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</si>
  <si>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</si>
  <si>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</si>
  <si>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</si>
  <si>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</si>
  <si>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</si>
  <si>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ГШРП- 1 с.Ольгинка</t>
  </si>
  <si>
    <t>Население с. Ольгинка-пгт. Новомихайловский</t>
  </si>
  <si>
    <t>ООО "Газпром межрегионгаз Краснодар"</t>
  </si>
  <si>
    <t>ГШРП - 1 с.Ольгинка</t>
  </si>
  <si>
    <t>Граница раздела с сетью Потребителя</t>
  </si>
  <si>
    <t>АО "ОК "Орбита"</t>
  </si>
  <si>
    <t>ЗАО "Пансионат с лечение "Импульс"</t>
  </si>
  <si>
    <t xml:space="preserve">Куцова Л.В.  </t>
  </si>
  <si>
    <t>ГШРП - 1 пгт. Джубга</t>
  </si>
  <si>
    <t>Население пгт.Джубга</t>
  </si>
  <si>
    <t xml:space="preserve">И.П. Мардиросян А.И. </t>
  </si>
  <si>
    <t xml:space="preserve">И.П. Оганисян М.С. </t>
  </si>
  <si>
    <t xml:space="preserve">И.П. Недашковская С.А. </t>
  </si>
  <si>
    <t>ГШРП - 1пгт. Новомихайловский</t>
  </si>
  <si>
    <t xml:space="preserve">И.П. Кашанян А.П. </t>
  </si>
  <si>
    <t>ООО УК «Заречье»</t>
  </si>
  <si>
    <t>ГРС - 2 пгт. Джубга</t>
  </si>
  <si>
    <t>Население с.Лермонтово</t>
  </si>
  <si>
    <t>ИП Мушлян (кафе)</t>
  </si>
  <si>
    <t>ФЛ Покотило В.С.</t>
  </si>
  <si>
    <t>Айвазян Шушаник (магазин)</t>
  </si>
  <si>
    <t>Кот. БМК 3,5</t>
  </si>
  <si>
    <t>Кот. БМК 4,5</t>
  </si>
  <si>
    <t>Молчанова спал корп</t>
  </si>
  <si>
    <t>Оганова столовая</t>
  </si>
  <si>
    <t>Оганова админ корп</t>
  </si>
  <si>
    <t>Саркисова Лариса (Изумруд)</t>
  </si>
  <si>
    <t>Мачулина Е.Н. (гостевой дом)</t>
  </si>
  <si>
    <t xml:space="preserve"> ОАО АФ «Кубаньпассажиравтосервис»</t>
  </si>
  <si>
    <t>ГШРП - 1пгт. Джубга</t>
  </si>
  <si>
    <t>Пекарня Айрапетян А.П.</t>
  </si>
  <si>
    <t>Хачатрян О.В.</t>
  </si>
  <si>
    <t>Кашанян Артур (пляж блок)</t>
  </si>
  <si>
    <t>Дебиров (гостиница)</t>
  </si>
  <si>
    <t>Дебиров (ресторан)</t>
  </si>
  <si>
    <t>Гостиница "Парадиз"</t>
  </si>
  <si>
    <t>Синенко Е.А. гостевой дом</t>
  </si>
  <si>
    <t>Оганнисян Г.С. Магазин кафе</t>
  </si>
  <si>
    <t xml:space="preserve">Сельскохозяйственная община Харампуровская </t>
  </si>
  <si>
    <t>Моисеева В.А. (магазин автозапчастей)</t>
  </si>
  <si>
    <t>ООО "ФЭБ"</t>
  </si>
  <si>
    <t>Костанян В.С.</t>
  </si>
  <si>
    <t>на октябрь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</si>
</sst>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charset val="204"/>
    </font>
    <font>
      <b/>
      <sz val="24"/>
      <color rgb="FF000000"/>
      <name val="Calibri"/>
      <charset val="204"/>
    </font>
    <font>
      <sz val="18"/>
      <color rgb="FF000000"/>
      <name val="Calibri"/>
      <charset val="204"/>
    </font>
    <font>
      <sz val="12"/>
      <color rgb="FF000000"/>
      <name val="Calibri"/>
      <charset val="204"/>
    </font>
    <font>
      <sz val="10"/>
      <color rgb="FF333333"/>
      <name val="Calibri"/>
      <charset val="204"/>
    </font>
    <font>
      <i/>
      <sz val="10"/>
      <color rgb="FF808080"/>
      <name val="Calibri"/>
      <charset val="204"/>
    </font>
    <font>
      <u/>
      <sz val="10"/>
      <color rgb="FF0000EE"/>
      <name val="Calibri"/>
      <charset val="204"/>
    </font>
    <font>
      <sz val="10"/>
      <color rgb="FF006600"/>
      <name val="Calibri"/>
      <charset val="204"/>
    </font>
    <font>
      <sz val="10"/>
      <color rgb="FF996600"/>
      <name val="Calibri"/>
      <charset val="204"/>
    </font>
    <font>
      <sz val="10"/>
      <color rgb="FFCC0000"/>
      <name val="Calibri"/>
      <charset val="204"/>
    </font>
    <font>
      <b/>
      <sz val="10"/>
      <color rgb="FFFFFFFF"/>
      <name val="Calibri"/>
      <charset val="204"/>
    </font>
    <font>
      <b/>
      <sz val="10"/>
      <color rgb="FF000000"/>
      <name val="Calibri"/>
      <charset val="204"/>
    </font>
    <font>
      <sz val="10"/>
      <color rgb="FFFFFFFF"/>
      <name val="Calibri"/>
      <charset val="204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>
      <alignment vertical="center"/>
    </xf>
    <xf numFmtId="0" fontId="1" fillId="0" borderId="0" applyBorder="0" applyProtection="0">
      <alignment vertical="center"/>
    </xf>
    <xf numFmtId="0" fontId="2" fillId="0" borderId="0" applyBorder="0" applyProtection="0">
      <alignment vertical="center"/>
    </xf>
    <xf numFmtId="0" fontId="3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4" fillId="2" borderId="1" applyProtection="0">
      <alignment vertical="center"/>
    </xf>
    <xf numFmtId="0" fontId="5" fillId="0" borderId="0" applyBorder="0" applyProtection="0">
      <alignment vertical="center"/>
    </xf>
    <xf numFmtId="0" fontId="6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7" fillId="3" borderId="0" applyBorder="0" applyProtection="0">
      <alignment vertical="center"/>
    </xf>
    <xf numFmtId="0" fontId="8" fillId="2" borderId="0" applyBorder="0" applyProtection="0">
      <alignment vertical="center"/>
    </xf>
    <xf numFmtId="0" fontId="9" fillId="4" borderId="0" applyBorder="0" applyProtection="0">
      <alignment vertical="center"/>
    </xf>
    <xf numFmtId="0" fontId="9" fillId="0" borderId="0" applyBorder="0" applyProtection="0">
      <alignment vertical="center"/>
    </xf>
    <xf numFmtId="0" fontId="10" fillId="5" borderId="0" applyBorder="0" applyProtection="0">
      <alignment vertical="center"/>
    </xf>
    <xf numFmtId="0" fontId="11" fillId="0" borderId="0" applyBorder="0" applyProtection="0">
      <alignment vertical="center"/>
    </xf>
    <xf numFmtId="0" fontId="12" fillId="6" borderId="0" applyBorder="0" applyProtection="0">
      <alignment vertical="center"/>
    </xf>
    <xf numFmtId="0" fontId="12" fillId="7" borderId="0" applyBorder="0" applyProtection="0">
      <alignment vertical="center"/>
    </xf>
    <xf numFmtId="0" fontId="11" fillId="8" borderId="0" applyBorder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te" xfId="5"/>
    <cellStyle name="Status" xfId="8"/>
    <cellStyle name="Text" xfId="4"/>
    <cellStyle name="Warning" xfId="12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B17" sqref="B17"/>
    </sheetView>
  </sheetViews>
  <sheetFormatPr defaultRowHeight="15" x14ac:dyDescent="0.25"/>
  <cols>
    <col min="1" max="1" width="33.28515625" customWidth="1"/>
    <col min="2" max="2" width="19.42578125" customWidth="1"/>
    <col min="3" max="3" width="22.5703125" customWidth="1"/>
    <col min="4" max="4" width="16.5703125" customWidth="1"/>
    <col min="5" max="5" width="14.42578125" customWidth="1"/>
    <col min="6" max="6" width="20.42578125" customWidth="1"/>
    <col min="7" max="7" width="14.42578125" customWidth="1"/>
    <col min="8" max="1025" width="9.140625" customWidth="1"/>
  </cols>
  <sheetData>
    <row r="1" spans="1:7" x14ac:dyDescent="0.25">
      <c r="G1" t="s">
        <v>0</v>
      </c>
    </row>
    <row r="2" spans="1:7" ht="32.1" customHeight="1" x14ac:dyDescent="0.25">
      <c r="F2" s="20" t="s">
        <v>1</v>
      </c>
      <c r="G2" s="20"/>
    </row>
    <row r="3" spans="1:7" x14ac:dyDescent="0.25">
      <c r="G3" s="1" t="s">
        <v>2</v>
      </c>
    </row>
    <row r="4" spans="1:7" ht="75" customHeight="1" x14ac:dyDescent="0.25">
      <c r="A4" s="21" t="s">
        <v>3</v>
      </c>
      <c r="B4" s="21"/>
      <c r="C4" s="21"/>
      <c r="D4" s="21"/>
      <c r="E4" s="21"/>
      <c r="F4" s="21"/>
      <c r="G4" s="21"/>
    </row>
    <row r="5" spans="1:7" x14ac:dyDescent="0.25">
      <c r="A5" s="19" t="s">
        <v>4</v>
      </c>
      <c r="B5" s="19"/>
      <c r="C5" s="19"/>
      <c r="D5" s="19"/>
      <c r="E5" s="19"/>
      <c r="F5" s="19"/>
      <c r="G5" s="19"/>
    </row>
    <row r="6" spans="1:7" x14ac:dyDescent="0.25">
      <c r="B6" s="19" t="s">
        <v>5</v>
      </c>
      <c r="C6" s="19"/>
      <c r="D6" s="19"/>
      <c r="E6" s="19"/>
      <c r="F6" s="19"/>
      <c r="G6" s="1"/>
    </row>
    <row r="7" spans="1:7" x14ac:dyDescent="0.25">
      <c r="B7" s="23" t="s">
        <v>57</v>
      </c>
      <c r="C7" s="22"/>
      <c r="D7" s="22"/>
      <c r="E7" s="22"/>
      <c r="F7" s="22"/>
    </row>
    <row r="8" spans="1:7" x14ac:dyDescent="0.25">
      <c r="B8" s="19" t="s">
        <v>6</v>
      </c>
      <c r="C8" s="19"/>
      <c r="D8" s="19"/>
      <c r="E8" s="19"/>
      <c r="F8" s="19"/>
    </row>
    <row r="9" spans="1:7" x14ac:dyDescent="0.25">
      <c r="A9" s="2"/>
    </row>
    <row r="10" spans="1:7" x14ac:dyDescent="0.25">
      <c r="A10" s="3" t="s">
        <v>7</v>
      </c>
    </row>
    <row r="12" spans="1:7" ht="90" x14ac:dyDescent="0.25">
      <c r="A12" s="4" t="s">
        <v>8</v>
      </c>
      <c r="B12" s="4" t="s">
        <v>9</v>
      </c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</row>
    <row r="13" spans="1:7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45" x14ac:dyDescent="0.25">
      <c r="A14" s="6" t="s">
        <v>15</v>
      </c>
      <c r="B14" s="7" t="s">
        <v>16</v>
      </c>
      <c r="C14" s="8" t="s">
        <v>17</v>
      </c>
      <c r="D14" s="5">
        <v>8</v>
      </c>
      <c r="E14" s="4">
        <f>59333/1000000</f>
        <v>5.9332999999999997E-2</v>
      </c>
      <c r="F14" s="10">
        <f>117459/1000000</f>
        <v>0.11745899999999999</v>
      </c>
      <c r="G14" s="4">
        <f>1.125-F14</f>
        <v>1.007541</v>
      </c>
    </row>
    <row r="15" spans="1:7" ht="30" x14ac:dyDescent="0.25">
      <c r="A15" s="6" t="s">
        <v>18</v>
      </c>
      <c r="B15" s="7" t="s">
        <v>19</v>
      </c>
      <c r="C15" s="8" t="s">
        <v>20</v>
      </c>
      <c r="D15" s="5">
        <v>5</v>
      </c>
      <c r="E15" s="4">
        <f>16250/1000000</f>
        <v>1.6250000000000001E-2</v>
      </c>
      <c r="F15" s="10">
        <f>75207/1000000</f>
        <v>7.5206999999999996E-2</v>
      </c>
      <c r="G15" s="4">
        <f>2.726-G14</f>
        <v>1.718459</v>
      </c>
    </row>
    <row r="16" spans="1:7" ht="30" x14ac:dyDescent="0.25">
      <c r="A16" s="6" t="s">
        <v>18</v>
      </c>
      <c r="B16" s="7" t="s">
        <v>19</v>
      </c>
      <c r="C16" s="8" t="s">
        <v>21</v>
      </c>
      <c r="D16" s="5">
        <v>6</v>
      </c>
      <c r="E16" s="4">
        <f>17/1000000</f>
        <v>1.7E-5</v>
      </c>
      <c r="F16" s="10">
        <f>8464/1000000</f>
        <v>8.4639999999999993E-3</v>
      </c>
      <c r="G16" s="4">
        <f>G29-F16</f>
        <v>0.84289799999999993</v>
      </c>
    </row>
    <row r="17" spans="1:7" ht="30" x14ac:dyDescent="0.25">
      <c r="A17" s="6" t="s">
        <v>18</v>
      </c>
      <c r="B17" s="7" t="s">
        <v>19</v>
      </c>
      <c r="C17" s="8" t="s">
        <v>22</v>
      </c>
      <c r="D17" s="5">
        <v>7</v>
      </c>
      <c r="E17" s="4">
        <f>1300/1000000</f>
        <v>1.2999999999999999E-3</v>
      </c>
      <c r="F17" s="10">
        <f>287/1000000</f>
        <v>2.8699999999999998E-4</v>
      </c>
      <c r="G17" s="4">
        <f>E17-F17</f>
        <v>1.013E-3</v>
      </c>
    </row>
    <row r="18" spans="1:7" ht="45" x14ac:dyDescent="0.25">
      <c r="A18" s="6" t="s">
        <v>23</v>
      </c>
      <c r="B18" s="7" t="s">
        <v>24</v>
      </c>
      <c r="C18" s="8" t="s">
        <v>17</v>
      </c>
      <c r="D18" s="5">
        <v>8</v>
      </c>
      <c r="E18" s="4">
        <f>37142/1000000</f>
        <v>3.7142000000000001E-2</v>
      </c>
      <c r="F18" s="10">
        <f>237458/1000000</f>
        <v>0.237458</v>
      </c>
      <c r="G18" s="4">
        <f>G14-0.058</f>
        <v>0.94954099999999997</v>
      </c>
    </row>
    <row r="19" spans="1:7" ht="30" x14ac:dyDescent="0.25">
      <c r="A19" s="6" t="s">
        <v>23</v>
      </c>
      <c r="B19" s="7" t="s">
        <v>19</v>
      </c>
      <c r="C19" s="8" t="s">
        <v>25</v>
      </c>
      <c r="D19" s="5">
        <v>7</v>
      </c>
      <c r="E19" s="4">
        <f>650/1000000</f>
        <v>6.4999999999999997E-4</v>
      </c>
      <c r="F19" s="10">
        <f>517/1000000</f>
        <v>5.1699999999999999E-4</v>
      </c>
      <c r="G19" s="4">
        <f>E19-F19</f>
        <v>1.3299999999999998E-4</v>
      </c>
    </row>
    <row r="20" spans="1:7" ht="30" x14ac:dyDescent="0.25">
      <c r="A20" s="6" t="s">
        <v>23</v>
      </c>
      <c r="B20" s="7" t="s">
        <v>19</v>
      </c>
      <c r="C20" s="8" t="s">
        <v>26</v>
      </c>
      <c r="D20" s="5">
        <v>7</v>
      </c>
      <c r="E20" s="4">
        <f>2370/1000000</f>
        <v>2.3700000000000001E-3</v>
      </c>
      <c r="F20" s="10">
        <f>150/1000000</f>
        <v>1.4999999999999999E-4</v>
      </c>
      <c r="G20" s="4">
        <f>E20-F20</f>
        <v>2.2200000000000002E-3</v>
      </c>
    </row>
    <row r="21" spans="1:7" ht="30" x14ac:dyDescent="0.25">
      <c r="A21" s="6" t="s">
        <v>23</v>
      </c>
      <c r="B21" s="7" t="s">
        <v>19</v>
      </c>
      <c r="C21" s="8" t="s">
        <v>27</v>
      </c>
      <c r="D21" s="5">
        <v>7</v>
      </c>
      <c r="E21" s="4">
        <f>700/1000000</f>
        <v>6.9999999999999999E-4</v>
      </c>
      <c r="F21" s="10">
        <f>153/1000000</f>
        <v>1.5300000000000001E-4</v>
      </c>
      <c r="G21" s="4">
        <f>E21-F21</f>
        <v>5.4699999999999996E-4</v>
      </c>
    </row>
    <row r="22" spans="1:7" ht="30" x14ac:dyDescent="0.25">
      <c r="A22" s="6" t="s">
        <v>28</v>
      </c>
      <c r="B22" s="7" t="s">
        <v>19</v>
      </c>
      <c r="C22" s="8" t="s">
        <v>29</v>
      </c>
      <c r="D22" s="5">
        <v>7</v>
      </c>
      <c r="E22" s="4">
        <f>3685/1000000</f>
        <v>3.6849999999999999E-3</v>
      </c>
      <c r="F22" s="10">
        <f>216/1000000</f>
        <v>2.1599999999999999E-4</v>
      </c>
      <c r="G22" s="4">
        <f>E22-F22</f>
        <v>3.4689999999999999E-3</v>
      </c>
    </row>
    <row r="23" spans="1:7" ht="30" x14ac:dyDescent="0.25">
      <c r="A23" s="6" t="s">
        <v>28</v>
      </c>
      <c r="B23" s="7" t="s">
        <v>19</v>
      </c>
      <c r="C23" s="8" t="s">
        <v>30</v>
      </c>
      <c r="D23" s="5">
        <v>5</v>
      </c>
      <c r="E23" s="4">
        <f>20000/1000000</f>
        <v>0.02</v>
      </c>
      <c r="F23" s="10">
        <f>6055/1000000</f>
        <v>6.0549999999999996E-3</v>
      </c>
      <c r="G23" s="4">
        <f>E23-F23</f>
        <v>1.3945000000000001E-2</v>
      </c>
    </row>
    <row r="24" spans="1:7" ht="45" x14ac:dyDescent="0.25">
      <c r="A24" s="6" t="s">
        <v>31</v>
      </c>
      <c r="B24" s="7" t="s">
        <v>32</v>
      </c>
      <c r="C24" s="8" t="s">
        <v>17</v>
      </c>
      <c r="D24" s="5">
        <v>8</v>
      </c>
      <c r="E24" s="4">
        <f>37141/1000000</f>
        <v>3.7141E-2</v>
      </c>
      <c r="F24" s="10">
        <f>0/1000000</f>
        <v>0</v>
      </c>
      <c r="G24" s="4">
        <f>G18-0.038</f>
        <v>0.91154099999999993</v>
      </c>
    </row>
    <row r="25" spans="1:7" ht="30" x14ac:dyDescent="0.25">
      <c r="A25" s="6" t="s">
        <v>28</v>
      </c>
      <c r="B25" s="7" t="s">
        <v>19</v>
      </c>
      <c r="C25" s="8" t="s">
        <v>33</v>
      </c>
      <c r="D25" s="5">
        <v>7</v>
      </c>
      <c r="E25" s="4">
        <f>600/1000000</f>
        <v>5.9999999999999995E-4</v>
      </c>
      <c r="F25" s="10">
        <f>385/1000000</f>
        <v>3.8499999999999998E-4</v>
      </c>
      <c r="G25" s="4">
        <f>E25-F25</f>
        <v>2.1499999999999997E-4</v>
      </c>
    </row>
    <row r="26" spans="1:7" ht="30" x14ac:dyDescent="0.25">
      <c r="A26" s="6" t="s">
        <v>18</v>
      </c>
      <c r="B26" s="6" t="s">
        <v>19</v>
      </c>
      <c r="C26" s="8" t="s">
        <v>34</v>
      </c>
      <c r="D26" s="5">
        <v>7</v>
      </c>
      <c r="E26" s="4">
        <f>1000/1000000</f>
        <v>1E-3</v>
      </c>
      <c r="F26" s="10">
        <f>355/1000000</f>
        <v>3.5500000000000001E-4</v>
      </c>
      <c r="G26" s="10">
        <f>E26-F26</f>
        <v>6.4499999999999996E-4</v>
      </c>
    </row>
    <row r="27" spans="1:7" ht="30" x14ac:dyDescent="0.25">
      <c r="A27" s="6" t="s">
        <v>18</v>
      </c>
      <c r="B27" s="6" t="s">
        <v>19</v>
      </c>
      <c r="C27" s="8" t="s">
        <v>35</v>
      </c>
      <c r="D27" s="5">
        <v>7</v>
      </c>
      <c r="E27" s="4">
        <f>100/1000000</f>
        <v>1E-4</v>
      </c>
      <c r="F27" s="10">
        <f>493/1000000</f>
        <v>4.9299999999999995E-4</v>
      </c>
      <c r="G27" s="4">
        <f>G38-F27</f>
        <v>0.83429199999999992</v>
      </c>
    </row>
    <row r="28" spans="1:7" ht="30" x14ac:dyDescent="0.25">
      <c r="A28" s="6" t="s">
        <v>28</v>
      </c>
      <c r="B28" s="6" t="s">
        <v>19</v>
      </c>
      <c r="C28" s="8" t="s">
        <v>36</v>
      </c>
      <c r="D28" s="5">
        <v>5</v>
      </c>
      <c r="E28" s="4">
        <v>0</v>
      </c>
      <c r="F28" s="10">
        <f>29615/1000000</f>
        <v>2.9614999999999999E-2</v>
      </c>
      <c r="G28" s="4">
        <f>G24-F28</f>
        <v>0.88192599999999999</v>
      </c>
    </row>
    <row r="29" spans="1:7" ht="30" x14ac:dyDescent="0.25">
      <c r="A29" s="6" t="s">
        <v>28</v>
      </c>
      <c r="B29" s="6" t="s">
        <v>19</v>
      </c>
      <c r="C29" s="8" t="s">
        <v>37</v>
      </c>
      <c r="D29" s="5">
        <v>5</v>
      </c>
      <c r="E29" s="4">
        <v>0</v>
      </c>
      <c r="F29" s="10">
        <f>30564/1000000</f>
        <v>3.0564000000000001E-2</v>
      </c>
      <c r="G29" s="4">
        <f>G28-F29</f>
        <v>0.85136199999999995</v>
      </c>
    </row>
    <row r="30" spans="1:7" ht="30" x14ac:dyDescent="0.25">
      <c r="A30" s="6" t="s">
        <v>23</v>
      </c>
      <c r="B30" s="6" t="s">
        <v>19</v>
      </c>
      <c r="C30" s="8" t="s">
        <v>38</v>
      </c>
      <c r="D30" s="5">
        <v>7</v>
      </c>
      <c r="E30" s="4">
        <f>3000/1000000</f>
        <v>3.0000000000000001E-3</v>
      </c>
      <c r="F30" s="10">
        <f>2251/1000000</f>
        <v>2.251E-3</v>
      </c>
      <c r="G30" s="4">
        <f>E30-F30</f>
        <v>7.490000000000001E-4</v>
      </c>
    </row>
    <row r="31" spans="1:7" ht="30" x14ac:dyDescent="0.25">
      <c r="A31" s="6" t="s">
        <v>23</v>
      </c>
      <c r="B31" s="6" t="s">
        <v>19</v>
      </c>
      <c r="C31" s="8" t="s">
        <v>39</v>
      </c>
      <c r="D31" s="5">
        <v>7</v>
      </c>
      <c r="E31" s="4">
        <f>2850/1000000</f>
        <v>2.8500000000000001E-3</v>
      </c>
      <c r="F31" s="10">
        <f>0/1000000</f>
        <v>0</v>
      </c>
      <c r="G31" s="4">
        <f>E31-F31</f>
        <v>2.8500000000000001E-3</v>
      </c>
    </row>
    <row r="32" spans="1:7" ht="30" x14ac:dyDescent="0.25">
      <c r="A32" s="6" t="s">
        <v>23</v>
      </c>
      <c r="B32" s="6" t="s">
        <v>19</v>
      </c>
      <c r="C32" s="8" t="s">
        <v>40</v>
      </c>
      <c r="D32" s="5">
        <v>7</v>
      </c>
      <c r="E32" s="4">
        <f>700/1000000</f>
        <v>6.9999999999999999E-4</v>
      </c>
      <c r="F32" s="10">
        <f>0/1000000</f>
        <v>0</v>
      </c>
      <c r="G32" s="4">
        <f>E32-F32</f>
        <v>6.9999999999999999E-4</v>
      </c>
    </row>
    <row r="33" spans="1:7" ht="30" x14ac:dyDescent="0.25">
      <c r="A33" s="6" t="s">
        <v>23</v>
      </c>
      <c r="B33" s="6" t="s">
        <v>19</v>
      </c>
      <c r="C33" s="8" t="s">
        <v>41</v>
      </c>
      <c r="D33" s="5">
        <v>7</v>
      </c>
      <c r="E33" s="4">
        <f>195/1000000</f>
        <v>1.95E-4</v>
      </c>
      <c r="F33" s="10">
        <f>177/1000000</f>
        <v>1.7699999999999999E-4</v>
      </c>
      <c r="G33" s="4">
        <f>E33-F33</f>
        <v>1.8000000000000004E-5</v>
      </c>
    </row>
    <row r="34" spans="1:7" ht="30" x14ac:dyDescent="0.25">
      <c r="A34" s="6" t="s">
        <v>23</v>
      </c>
      <c r="B34" s="6" t="s">
        <v>19</v>
      </c>
      <c r="C34" s="8" t="s">
        <v>36</v>
      </c>
      <c r="D34" s="5">
        <v>5</v>
      </c>
      <c r="E34" s="4">
        <v>0</v>
      </c>
      <c r="F34" s="10">
        <f>22201/1000000</f>
        <v>2.2200999999999999E-2</v>
      </c>
      <c r="G34" s="4">
        <f>G14-F34</f>
        <v>0.98533999999999999</v>
      </c>
    </row>
    <row r="35" spans="1:7" ht="30" x14ac:dyDescent="0.25">
      <c r="A35" s="6" t="s">
        <v>28</v>
      </c>
      <c r="B35" s="6" t="s">
        <v>19</v>
      </c>
      <c r="C35" s="8" t="s">
        <v>42</v>
      </c>
      <c r="D35" s="5">
        <v>7</v>
      </c>
      <c r="E35" s="4">
        <f>100/1000000</f>
        <v>1E-4</v>
      </c>
      <c r="F35" s="10">
        <f>429/1000000</f>
        <v>4.2900000000000002E-4</v>
      </c>
      <c r="G35" s="4">
        <f>G16-F35</f>
        <v>0.84246899999999991</v>
      </c>
    </row>
    <row r="36" spans="1:7" ht="45" x14ac:dyDescent="0.25">
      <c r="A36" s="6" t="s">
        <v>23</v>
      </c>
      <c r="B36" s="6" t="s">
        <v>19</v>
      </c>
      <c r="C36" s="8" t="s">
        <v>43</v>
      </c>
      <c r="D36" s="5">
        <v>7</v>
      </c>
      <c r="E36" s="4">
        <f>4800/1000000</f>
        <v>4.7999999999999996E-3</v>
      </c>
      <c r="F36" s="10">
        <f>68/1000000</f>
        <v>6.7999999999999999E-5</v>
      </c>
      <c r="G36" s="4">
        <f>G16-F36</f>
        <v>0.84282999999999997</v>
      </c>
    </row>
    <row r="37" spans="1:7" ht="30" x14ac:dyDescent="0.25">
      <c r="A37" s="6" t="s">
        <v>44</v>
      </c>
      <c r="B37" s="6" t="s">
        <v>19</v>
      </c>
      <c r="C37" s="8" t="s">
        <v>45</v>
      </c>
      <c r="D37" s="5">
        <v>7</v>
      </c>
      <c r="E37" s="4">
        <f>15000/1000000</f>
        <v>1.4999999999999999E-2</v>
      </c>
      <c r="F37" s="10">
        <f>7078/1000000</f>
        <v>7.0780000000000001E-3</v>
      </c>
      <c r="G37" s="4">
        <f>G36-F37</f>
        <v>0.83575199999999994</v>
      </c>
    </row>
    <row r="38" spans="1:7" ht="30" x14ac:dyDescent="0.25">
      <c r="A38" s="6" t="s">
        <v>44</v>
      </c>
      <c r="B38" s="6" t="s">
        <v>19</v>
      </c>
      <c r="C38" s="8" t="s">
        <v>46</v>
      </c>
      <c r="D38" s="5">
        <v>7</v>
      </c>
      <c r="E38" s="4">
        <f>1700/1000000</f>
        <v>1.6999999999999999E-3</v>
      </c>
      <c r="F38" s="10">
        <f>967/1000000</f>
        <v>9.6699999999999998E-4</v>
      </c>
      <c r="G38" s="4">
        <f>G37-F38</f>
        <v>0.83478499999999989</v>
      </c>
    </row>
    <row r="39" spans="1:7" ht="30" x14ac:dyDescent="0.25">
      <c r="A39" s="6" t="s">
        <v>44</v>
      </c>
      <c r="B39" s="6" t="s">
        <v>19</v>
      </c>
      <c r="C39" s="8" t="s">
        <v>47</v>
      </c>
      <c r="D39" s="5">
        <v>7</v>
      </c>
      <c r="E39" s="4">
        <f>650/1000000</f>
        <v>6.4999999999999997E-4</v>
      </c>
      <c r="F39" s="10">
        <f>0/1000000</f>
        <v>0</v>
      </c>
      <c r="G39" s="4">
        <f>G38-F39</f>
        <v>0.83478499999999989</v>
      </c>
    </row>
    <row r="40" spans="1:7" ht="30" x14ac:dyDescent="0.25">
      <c r="A40" s="6" t="s">
        <v>44</v>
      </c>
      <c r="B40" s="6" t="s">
        <v>19</v>
      </c>
      <c r="C40" s="8" t="s">
        <v>48</v>
      </c>
      <c r="D40" s="5">
        <v>7</v>
      </c>
      <c r="E40" s="4">
        <f>500/1000000</f>
        <v>5.0000000000000001E-4</v>
      </c>
      <c r="F40" s="10">
        <f>685/1000000</f>
        <v>6.8499999999999995E-4</v>
      </c>
      <c r="G40" s="4">
        <f>G39-F40</f>
        <v>0.83409999999999984</v>
      </c>
    </row>
    <row r="41" spans="1:7" ht="30" x14ac:dyDescent="0.25">
      <c r="A41" s="6" t="s">
        <v>44</v>
      </c>
      <c r="B41" s="6" t="s">
        <v>19</v>
      </c>
      <c r="C41" s="8" t="s">
        <v>49</v>
      </c>
      <c r="D41" s="5">
        <v>7</v>
      </c>
      <c r="E41" s="4">
        <f>500/1000000</f>
        <v>5.0000000000000001E-4</v>
      </c>
      <c r="F41" s="10">
        <f>785/1000000</f>
        <v>7.85E-4</v>
      </c>
      <c r="G41" s="4">
        <f>G40-F41</f>
        <v>0.83331499999999981</v>
      </c>
    </row>
    <row r="42" spans="1:7" ht="30" x14ac:dyDescent="0.25">
      <c r="A42" s="6" t="s">
        <v>28</v>
      </c>
      <c r="B42" s="6" t="s">
        <v>19</v>
      </c>
      <c r="C42" s="11" t="s">
        <v>50</v>
      </c>
      <c r="D42" s="12">
        <v>7</v>
      </c>
      <c r="E42" s="10">
        <f>500/1000000</f>
        <v>5.0000000000000001E-4</v>
      </c>
      <c r="F42" s="13">
        <f>83/1000000</f>
        <v>8.2999999999999998E-5</v>
      </c>
      <c r="G42" s="13">
        <v>0.987309353</v>
      </c>
    </row>
    <row r="43" spans="1:7" ht="30" x14ac:dyDescent="0.25">
      <c r="A43" s="6" t="s">
        <v>31</v>
      </c>
      <c r="B43" s="6" t="s">
        <v>19</v>
      </c>
      <c r="C43" s="15" t="s">
        <v>51</v>
      </c>
      <c r="D43" s="12">
        <v>7</v>
      </c>
      <c r="E43" s="16">
        <f>3.25/1000000</f>
        <v>3.2499999999999998E-6</v>
      </c>
      <c r="F43" s="13">
        <f>1079/1000000</f>
        <v>1.0790000000000001E-3</v>
      </c>
      <c r="G43" s="13">
        <f>G41-F43</f>
        <v>0.83223599999999975</v>
      </c>
    </row>
    <row r="44" spans="1:7" ht="30" x14ac:dyDescent="0.25">
      <c r="A44" s="6" t="s">
        <v>31</v>
      </c>
      <c r="B44" s="6" t="s">
        <v>19</v>
      </c>
      <c r="C44" s="15" t="s">
        <v>52</v>
      </c>
      <c r="D44" s="12">
        <v>7</v>
      </c>
      <c r="E44" s="13">
        <f>2/1000000</f>
        <v>1.9999999999999999E-6</v>
      </c>
      <c r="F44" s="13">
        <f>0/1000000</f>
        <v>0</v>
      </c>
      <c r="G44" s="13">
        <f>G43-F44</f>
        <v>0.83223599999999975</v>
      </c>
    </row>
    <row r="45" spans="1:7" ht="45" x14ac:dyDescent="0.25">
      <c r="A45" s="6" t="s">
        <v>28</v>
      </c>
      <c r="B45" s="6" t="s">
        <v>19</v>
      </c>
      <c r="C45" s="15" t="s">
        <v>53</v>
      </c>
      <c r="D45" s="12">
        <v>7</v>
      </c>
      <c r="E45" s="13">
        <f>2/1000000</f>
        <v>1.9999999999999999E-6</v>
      </c>
      <c r="F45" s="13">
        <f>0/1000000</f>
        <v>0</v>
      </c>
      <c r="G45" s="13">
        <f>G42-F45</f>
        <v>0.987309353</v>
      </c>
    </row>
    <row r="46" spans="1:7" ht="45" x14ac:dyDescent="0.25">
      <c r="A46" s="6" t="s">
        <v>31</v>
      </c>
      <c r="B46" s="6" t="s">
        <v>19</v>
      </c>
      <c r="C46" s="17" t="s">
        <v>54</v>
      </c>
      <c r="D46" s="12">
        <v>7</v>
      </c>
      <c r="E46" s="13">
        <f>2.5/1000000</f>
        <v>2.5000000000000002E-6</v>
      </c>
      <c r="F46" s="13">
        <f>669/1000000</f>
        <v>6.69E-4</v>
      </c>
      <c r="G46" s="13">
        <f>G44-F46</f>
        <v>0.83156699999999972</v>
      </c>
    </row>
    <row r="47" spans="1:7" ht="30" x14ac:dyDescent="0.25">
      <c r="A47" s="6" t="s">
        <v>31</v>
      </c>
      <c r="B47" s="6" t="s">
        <v>19</v>
      </c>
      <c r="C47" s="17" t="s">
        <v>55</v>
      </c>
      <c r="D47" s="12">
        <v>7</v>
      </c>
      <c r="E47" s="13">
        <f>1.5/1000000</f>
        <v>1.5E-6</v>
      </c>
      <c r="F47" s="18">
        <f>468/1000000</f>
        <v>4.6799999999999999E-4</v>
      </c>
      <c r="G47" s="13">
        <f>G46-F47</f>
        <v>0.8310989999999997</v>
      </c>
    </row>
    <row r="48" spans="1:7" ht="30" x14ac:dyDescent="0.25">
      <c r="A48" s="6" t="s">
        <v>31</v>
      </c>
      <c r="B48" s="14" t="s">
        <v>19</v>
      </c>
      <c r="C48" s="17" t="s">
        <v>56</v>
      </c>
      <c r="D48" s="12">
        <v>7</v>
      </c>
      <c r="E48" s="13">
        <f>1.5/1000000</f>
        <v>1.5E-6</v>
      </c>
      <c r="F48" s="13">
        <f>215/1000000</f>
        <v>2.1499999999999999E-4</v>
      </c>
      <c r="G48" s="13">
        <f>G47-F48</f>
        <v>0.83088399999999973</v>
      </c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B8" sqref="B8:F8"/>
    </sheetView>
  </sheetViews>
  <sheetFormatPr defaultRowHeight="15" x14ac:dyDescent="0.25"/>
  <cols>
    <col min="1" max="1" width="33.28515625" customWidth="1"/>
    <col min="2" max="2" width="19.42578125" customWidth="1"/>
    <col min="3" max="3" width="22.5703125" customWidth="1"/>
    <col min="4" max="4" width="16.5703125" customWidth="1"/>
    <col min="5" max="5" width="14.42578125" customWidth="1"/>
    <col min="6" max="6" width="20.42578125" customWidth="1"/>
    <col min="7" max="7" width="14.42578125" customWidth="1"/>
    <col min="8" max="1025" width="9.140625" customWidth="1"/>
  </cols>
  <sheetData>
    <row r="1" spans="1:8" x14ac:dyDescent="0.25">
      <c r="G1" t="s">
        <v>0</v>
      </c>
    </row>
    <row r="2" spans="1:8" ht="32.1" customHeight="1" x14ac:dyDescent="0.25">
      <c r="F2" s="20" t="s">
        <v>1</v>
      </c>
      <c r="G2" s="20"/>
    </row>
    <row r="3" spans="1:8" x14ac:dyDescent="0.25">
      <c r="G3" s="1" t="s">
        <v>2</v>
      </c>
    </row>
    <row r="4" spans="1:8" ht="75" customHeight="1" x14ac:dyDescent="0.25">
      <c r="A4" s="21" t="s">
        <v>3</v>
      </c>
      <c r="B4" s="21"/>
      <c r="C4" s="21"/>
      <c r="D4" s="21"/>
      <c r="E4" s="21"/>
      <c r="F4" s="21"/>
      <c r="G4" s="21"/>
    </row>
    <row r="5" spans="1:8" x14ac:dyDescent="0.25">
      <c r="A5" s="19" t="s">
        <v>4</v>
      </c>
      <c r="B5" s="19"/>
      <c r="C5" s="19"/>
      <c r="D5" s="19"/>
      <c r="E5" s="19"/>
      <c r="F5" s="19"/>
      <c r="G5" s="19"/>
    </row>
    <row r="6" spans="1:8" x14ac:dyDescent="0.25">
      <c r="B6" s="19" t="s">
        <v>5</v>
      </c>
      <c r="C6" s="19"/>
      <c r="D6" s="19"/>
      <c r="E6" s="19"/>
      <c r="F6" s="19"/>
      <c r="G6" s="1"/>
    </row>
    <row r="7" spans="1:8" x14ac:dyDescent="0.25">
      <c r="B7" s="23" t="s">
        <v>57</v>
      </c>
      <c r="C7" s="22"/>
      <c r="D7" s="22"/>
      <c r="E7" s="22"/>
      <c r="F7" s="22"/>
    </row>
    <row r="8" spans="1:8" x14ac:dyDescent="0.25">
      <c r="B8" s="19" t="s">
        <v>6</v>
      </c>
      <c r="C8" s="19"/>
      <c r="D8" s="19"/>
      <c r="E8" s="19"/>
      <c r="F8" s="19"/>
    </row>
    <row r="9" spans="1:8" x14ac:dyDescent="0.25">
      <c r="A9" s="2"/>
    </row>
    <row r="10" spans="1:8" x14ac:dyDescent="0.25">
      <c r="A10" s="3" t="s">
        <v>7</v>
      </c>
    </row>
    <row r="12" spans="1:8" ht="90" x14ac:dyDescent="0.25">
      <c r="A12" s="10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F12" s="10" t="s">
        <v>13</v>
      </c>
      <c r="G12" s="10" t="s">
        <v>14</v>
      </c>
      <c r="H12" s="24"/>
    </row>
    <row r="13" spans="1:8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8" ht="45" x14ac:dyDescent="0.25">
      <c r="A14" s="6" t="s">
        <v>15</v>
      </c>
      <c r="B14" s="7" t="s">
        <v>16</v>
      </c>
      <c r="C14" s="8" t="s">
        <v>17</v>
      </c>
      <c r="D14" s="5">
        <v>8</v>
      </c>
      <c r="E14" s="10">
        <f>59333/1000000</f>
        <v>5.9332999999999997E-2</v>
      </c>
      <c r="F14" s="10">
        <f>117459/1000000</f>
        <v>0.11745899999999999</v>
      </c>
      <c r="G14" s="10">
        <f>1.125-F14</f>
        <v>1.007541</v>
      </c>
    </row>
    <row r="15" spans="1:8" ht="30" x14ac:dyDescent="0.25">
      <c r="A15" s="6" t="s">
        <v>18</v>
      </c>
      <c r="B15" s="7" t="s">
        <v>19</v>
      </c>
      <c r="C15" s="8" t="s">
        <v>20</v>
      </c>
      <c r="D15" s="5">
        <v>5</v>
      </c>
      <c r="E15" s="10">
        <f>16250/1000000</f>
        <v>1.6250000000000001E-2</v>
      </c>
      <c r="F15" s="10">
        <f>75207/1000000</f>
        <v>7.5206999999999996E-2</v>
      </c>
      <c r="G15" s="10">
        <f>2.726-G14</f>
        <v>1.718459</v>
      </c>
    </row>
    <row r="16" spans="1:8" ht="30" x14ac:dyDescent="0.25">
      <c r="A16" s="6" t="s">
        <v>18</v>
      </c>
      <c r="B16" s="7" t="s">
        <v>19</v>
      </c>
      <c r="C16" s="8" t="s">
        <v>21</v>
      </c>
      <c r="D16" s="5">
        <v>6</v>
      </c>
      <c r="E16" s="10">
        <f>17/1000000</f>
        <v>1.7E-5</v>
      </c>
      <c r="F16" s="10">
        <f>8464/1000000</f>
        <v>8.4639999999999993E-3</v>
      </c>
      <c r="G16" s="10">
        <f>G29-F16</f>
        <v>0.84289799999999993</v>
      </c>
    </row>
    <row r="17" spans="1:7" ht="30" x14ac:dyDescent="0.25">
      <c r="A17" s="6" t="s">
        <v>18</v>
      </c>
      <c r="B17" s="7" t="s">
        <v>19</v>
      </c>
      <c r="C17" s="8" t="s">
        <v>22</v>
      </c>
      <c r="D17" s="5">
        <v>7</v>
      </c>
      <c r="E17" s="10">
        <f>1300/1000000</f>
        <v>1.2999999999999999E-3</v>
      </c>
      <c r="F17" s="10">
        <f>287/1000000</f>
        <v>2.8699999999999998E-4</v>
      </c>
      <c r="G17" s="10">
        <f>E17-F17</f>
        <v>1.013E-3</v>
      </c>
    </row>
    <row r="18" spans="1:7" ht="45" x14ac:dyDescent="0.25">
      <c r="A18" s="6" t="s">
        <v>23</v>
      </c>
      <c r="B18" s="7" t="s">
        <v>24</v>
      </c>
      <c r="C18" s="8" t="s">
        <v>17</v>
      </c>
      <c r="D18" s="5">
        <v>8</v>
      </c>
      <c r="E18" s="10">
        <f>37142/1000000</f>
        <v>3.7142000000000001E-2</v>
      </c>
      <c r="F18" s="10">
        <f>237458/1000000</f>
        <v>0.237458</v>
      </c>
      <c r="G18" s="10">
        <f>G14-0.058</f>
        <v>0.94954099999999997</v>
      </c>
    </row>
    <row r="19" spans="1:7" ht="30" x14ac:dyDescent="0.25">
      <c r="A19" s="6" t="s">
        <v>23</v>
      </c>
      <c r="B19" s="7" t="s">
        <v>19</v>
      </c>
      <c r="C19" s="8" t="s">
        <v>25</v>
      </c>
      <c r="D19" s="5">
        <v>7</v>
      </c>
      <c r="E19" s="10">
        <f>650/1000000</f>
        <v>6.4999999999999997E-4</v>
      </c>
      <c r="F19" s="10">
        <f>517/1000000</f>
        <v>5.1699999999999999E-4</v>
      </c>
      <c r="G19" s="10">
        <f>E19-F19</f>
        <v>1.3299999999999998E-4</v>
      </c>
    </row>
    <row r="20" spans="1:7" ht="30" x14ac:dyDescent="0.25">
      <c r="A20" s="6" t="s">
        <v>23</v>
      </c>
      <c r="B20" s="7" t="s">
        <v>19</v>
      </c>
      <c r="C20" s="8" t="s">
        <v>26</v>
      </c>
      <c r="D20" s="5">
        <v>7</v>
      </c>
      <c r="E20" s="10">
        <f>2370/1000000</f>
        <v>2.3700000000000001E-3</v>
      </c>
      <c r="F20" s="10">
        <f>150/1000000</f>
        <v>1.4999999999999999E-4</v>
      </c>
      <c r="G20" s="10">
        <f>E20-F20</f>
        <v>2.2200000000000002E-3</v>
      </c>
    </row>
    <row r="21" spans="1:7" ht="30" x14ac:dyDescent="0.25">
      <c r="A21" s="6" t="s">
        <v>23</v>
      </c>
      <c r="B21" s="7" t="s">
        <v>19</v>
      </c>
      <c r="C21" s="8" t="s">
        <v>27</v>
      </c>
      <c r="D21" s="5">
        <v>7</v>
      </c>
      <c r="E21" s="10">
        <f>700/1000000</f>
        <v>6.9999999999999999E-4</v>
      </c>
      <c r="F21" s="10">
        <f>153/1000000</f>
        <v>1.5300000000000001E-4</v>
      </c>
      <c r="G21" s="9">
        <f>E21-F21</f>
        <v>5.4699999999999996E-4</v>
      </c>
    </row>
    <row r="22" spans="1:7" ht="30" x14ac:dyDescent="0.25">
      <c r="A22" s="6" t="s">
        <v>28</v>
      </c>
      <c r="B22" s="7" t="s">
        <v>19</v>
      </c>
      <c r="C22" s="8" t="s">
        <v>29</v>
      </c>
      <c r="D22" s="5">
        <v>7</v>
      </c>
      <c r="E22" s="10">
        <f>3685/1000000</f>
        <v>3.6849999999999999E-3</v>
      </c>
      <c r="F22" s="10">
        <f>216/1000000</f>
        <v>2.1599999999999999E-4</v>
      </c>
      <c r="G22" s="10">
        <f>E22-F22</f>
        <v>3.4689999999999999E-3</v>
      </c>
    </row>
    <row r="23" spans="1:7" ht="30" x14ac:dyDescent="0.25">
      <c r="A23" s="6" t="s">
        <v>28</v>
      </c>
      <c r="B23" s="7" t="s">
        <v>19</v>
      </c>
      <c r="C23" s="8" t="s">
        <v>30</v>
      </c>
      <c r="D23" s="5">
        <v>5</v>
      </c>
      <c r="E23" s="10">
        <f>20000/1000000</f>
        <v>0.02</v>
      </c>
      <c r="F23" s="10">
        <f>6055/1000000</f>
        <v>6.0549999999999996E-3</v>
      </c>
      <c r="G23" s="10">
        <f>E23-F23</f>
        <v>1.3945000000000001E-2</v>
      </c>
    </row>
    <row r="24" spans="1:7" ht="45" x14ac:dyDescent="0.25">
      <c r="A24" s="6" t="s">
        <v>31</v>
      </c>
      <c r="B24" s="7" t="s">
        <v>32</v>
      </c>
      <c r="C24" s="8" t="s">
        <v>17</v>
      </c>
      <c r="D24" s="5">
        <v>8</v>
      </c>
      <c r="E24" s="10">
        <f>37141/1000000</f>
        <v>3.7141E-2</v>
      </c>
      <c r="F24" s="10">
        <f>0/1000000</f>
        <v>0</v>
      </c>
      <c r="G24" s="10">
        <f>G18-0.038</f>
        <v>0.91154099999999993</v>
      </c>
    </row>
    <row r="25" spans="1:7" ht="30" x14ac:dyDescent="0.25">
      <c r="A25" s="6" t="s">
        <v>28</v>
      </c>
      <c r="B25" s="7" t="s">
        <v>19</v>
      </c>
      <c r="C25" s="8" t="s">
        <v>33</v>
      </c>
      <c r="D25" s="5">
        <v>7</v>
      </c>
      <c r="E25" s="10">
        <f>600/1000000</f>
        <v>5.9999999999999995E-4</v>
      </c>
      <c r="F25" s="10">
        <f>385/1000000</f>
        <v>3.8499999999999998E-4</v>
      </c>
      <c r="G25" s="10">
        <f>E25-F25</f>
        <v>2.1499999999999997E-4</v>
      </c>
    </row>
    <row r="26" spans="1:7" ht="30" x14ac:dyDescent="0.25">
      <c r="A26" s="6" t="s">
        <v>18</v>
      </c>
      <c r="B26" s="6" t="s">
        <v>19</v>
      </c>
      <c r="C26" s="8" t="s">
        <v>34</v>
      </c>
      <c r="D26" s="5">
        <v>7</v>
      </c>
      <c r="E26" s="10">
        <f>1000/1000000</f>
        <v>1E-3</v>
      </c>
      <c r="F26" s="10">
        <f>355/1000000</f>
        <v>3.5500000000000001E-4</v>
      </c>
      <c r="G26" s="10">
        <f>E26-F26</f>
        <v>6.4499999999999996E-4</v>
      </c>
    </row>
    <row r="27" spans="1:7" ht="30" x14ac:dyDescent="0.25">
      <c r="A27" s="6" t="s">
        <v>18</v>
      </c>
      <c r="B27" s="6" t="s">
        <v>19</v>
      </c>
      <c r="C27" s="8" t="s">
        <v>35</v>
      </c>
      <c r="D27" s="5">
        <v>7</v>
      </c>
      <c r="E27" s="10">
        <f>100/1000000</f>
        <v>1E-4</v>
      </c>
      <c r="F27" s="10">
        <f>493/1000000</f>
        <v>4.9299999999999995E-4</v>
      </c>
      <c r="G27" s="10">
        <f>G38-F27</f>
        <v>0.83429199999999992</v>
      </c>
    </row>
    <row r="28" spans="1:7" ht="30" x14ac:dyDescent="0.25">
      <c r="A28" s="6" t="s">
        <v>28</v>
      </c>
      <c r="B28" s="6" t="s">
        <v>19</v>
      </c>
      <c r="C28" s="8" t="s">
        <v>36</v>
      </c>
      <c r="D28" s="5">
        <v>5</v>
      </c>
      <c r="E28" s="10">
        <v>0</v>
      </c>
      <c r="F28" s="10">
        <f>29615/1000000</f>
        <v>2.9614999999999999E-2</v>
      </c>
      <c r="G28" s="10">
        <f>G24-F28</f>
        <v>0.88192599999999999</v>
      </c>
    </row>
    <row r="29" spans="1:7" ht="30" x14ac:dyDescent="0.25">
      <c r="A29" s="6" t="s">
        <v>28</v>
      </c>
      <c r="B29" s="6" t="s">
        <v>19</v>
      </c>
      <c r="C29" s="8" t="s">
        <v>37</v>
      </c>
      <c r="D29" s="5">
        <v>5</v>
      </c>
      <c r="E29" s="10">
        <v>0</v>
      </c>
      <c r="F29" s="10">
        <f>30564/1000000</f>
        <v>3.0564000000000001E-2</v>
      </c>
      <c r="G29" s="10">
        <f>G28-F29</f>
        <v>0.85136199999999995</v>
      </c>
    </row>
    <row r="30" spans="1:7" ht="30" x14ac:dyDescent="0.25">
      <c r="A30" s="6" t="s">
        <v>23</v>
      </c>
      <c r="B30" s="6" t="s">
        <v>19</v>
      </c>
      <c r="C30" s="8" t="s">
        <v>38</v>
      </c>
      <c r="D30" s="5">
        <v>7</v>
      </c>
      <c r="E30" s="10">
        <f>3000/1000000</f>
        <v>3.0000000000000001E-3</v>
      </c>
      <c r="F30" s="10">
        <f>2251/1000000</f>
        <v>2.251E-3</v>
      </c>
      <c r="G30" s="10">
        <f>E30-F30</f>
        <v>7.490000000000001E-4</v>
      </c>
    </row>
    <row r="31" spans="1:7" ht="30" x14ac:dyDescent="0.25">
      <c r="A31" s="6" t="s">
        <v>23</v>
      </c>
      <c r="B31" s="6" t="s">
        <v>19</v>
      </c>
      <c r="C31" s="8" t="s">
        <v>39</v>
      </c>
      <c r="D31" s="5">
        <v>7</v>
      </c>
      <c r="E31" s="10">
        <f>2850/1000000</f>
        <v>2.8500000000000001E-3</v>
      </c>
      <c r="F31" s="10">
        <f>0/1000000</f>
        <v>0</v>
      </c>
      <c r="G31" s="10">
        <f>E31-F31</f>
        <v>2.8500000000000001E-3</v>
      </c>
    </row>
    <row r="32" spans="1:7" ht="30" x14ac:dyDescent="0.25">
      <c r="A32" s="6" t="s">
        <v>23</v>
      </c>
      <c r="B32" s="6" t="s">
        <v>19</v>
      </c>
      <c r="C32" s="8" t="s">
        <v>40</v>
      </c>
      <c r="D32" s="5">
        <v>7</v>
      </c>
      <c r="E32" s="10">
        <f>700/1000000</f>
        <v>6.9999999999999999E-4</v>
      </c>
      <c r="F32" s="10">
        <f>0/1000000</f>
        <v>0</v>
      </c>
      <c r="G32" s="10">
        <f>E32-F32</f>
        <v>6.9999999999999999E-4</v>
      </c>
    </row>
    <row r="33" spans="1:7" ht="30" x14ac:dyDescent="0.25">
      <c r="A33" s="6" t="s">
        <v>23</v>
      </c>
      <c r="B33" s="6" t="s">
        <v>19</v>
      </c>
      <c r="C33" s="8" t="s">
        <v>41</v>
      </c>
      <c r="D33" s="5">
        <v>7</v>
      </c>
      <c r="E33" s="10">
        <f>195/1000000</f>
        <v>1.95E-4</v>
      </c>
      <c r="F33" s="10">
        <f>177/1000000</f>
        <v>1.7699999999999999E-4</v>
      </c>
      <c r="G33" s="10">
        <f>E33-F33</f>
        <v>1.8000000000000004E-5</v>
      </c>
    </row>
    <row r="34" spans="1:7" ht="30" x14ac:dyDescent="0.25">
      <c r="A34" s="6" t="s">
        <v>23</v>
      </c>
      <c r="B34" s="6" t="s">
        <v>19</v>
      </c>
      <c r="C34" s="8" t="s">
        <v>36</v>
      </c>
      <c r="D34" s="5">
        <v>5</v>
      </c>
      <c r="E34" s="10">
        <v>0</v>
      </c>
      <c r="F34" s="10">
        <f>22201/1000000</f>
        <v>2.2200999999999999E-2</v>
      </c>
      <c r="G34" s="10">
        <f>G14-F34</f>
        <v>0.98533999999999999</v>
      </c>
    </row>
    <row r="35" spans="1:7" ht="30" x14ac:dyDescent="0.25">
      <c r="A35" s="6" t="s">
        <v>28</v>
      </c>
      <c r="B35" s="6" t="s">
        <v>19</v>
      </c>
      <c r="C35" s="8" t="s">
        <v>42</v>
      </c>
      <c r="D35" s="5">
        <v>7</v>
      </c>
      <c r="E35" s="10">
        <f>100/1000000</f>
        <v>1E-4</v>
      </c>
      <c r="F35" s="10">
        <f>429/1000000</f>
        <v>4.2900000000000002E-4</v>
      </c>
      <c r="G35" s="10">
        <f>G16-F35</f>
        <v>0.84246899999999991</v>
      </c>
    </row>
    <row r="36" spans="1:7" ht="45" x14ac:dyDescent="0.25">
      <c r="A36" s="6" t="s">
        <v>23</v>
      </c>
      <c r="B36" s="6" t="s">
        <v>19</v>
      </c>
      <c r="C36" s="8" t="s">
        <v>43</v>
      </c>
      <c r="D36" s="5">
        <v>7</v>
      </c>
      <c r="E36" s="10">
        <f>4800/1000000</f>
        <v>4.7999999999999996E-3</v>
      </c>
      <c r="F36" s="10">
        <f>68/1000000</f>
        <v>6.7999999999999999E-5</v>
      </c>
      <c r="G36" s="10">
        <f>G16-F36</f>
        <v>0.84282999999999997</v>
      </c>
    </row>
    <row r="37" spans="1:7" ht="30" x14ac:dyDescent="0.25">
      <c r="A37" s="6" t="s">
        <v>44</v>
      </c>
      <c r="B37" s="6" t="s">
        <v>19</v>
      </c>
      <c r="C37" s="8" t="s">
        <v>45</v>
      </c>
      <c r="D37" s="5">
        <v>7</v>
      </c>
      <c r="E37" s="10">
        <f>15000/1000000</f>
        <v>1.4999999999999999E-2</v>
      </c>
      <c r="F37" s="10">
        <f>7078/1000000</f>
        <v>7.0780000000000001E-3</v>
      </c>
      <c r="G37" s="10">
        <f>G36-F37</f>
        <v>0.83575199999999994</v>
      </c>
    </row>
    <row r="38" spans="1:7" ht="30" x14ac:dyDescent="0.25">
      <c r="A38" s="6" t="s">
        <v>44</v>
      </c>
      <c r="B38" s="6" t="s">
        <v>19</v>
      </c>
      <c r="C38" s="8" t="s">
        <v>46</v>
      </c>
      <c r="D38" s="5">
        <v>7</v>
      </c>
      <c r="E38" s="10">
        <f>1700/1000000</f>
        <v>1.6999999999999999E-3</v>
      </c>
      <c r="F38" s="10">
        <f>967/1000000</f>
        <v>9.6699999999999998E-4</v>
      </c>
      <c r="G38" s="10">
        <f>G37-F38</f>
        <v>0.83478499999999989</v>
      </c>
    </row>
    <row r="39" spans="1:7" ht="30" x14ac:dyDescent="0.25">
      <c r="A39" s="6" t="s">
        <v>44</v>
      </c>
      <c r="B39" s="6" t="s">
        <v>19</v>
      </c>
      <c r="C39" s="8" t="s">
        <v>47</v>
      </c>
      <c r="D39" s="5">
        <v>7</v>
      </c>
      <c r="E39" s="10">
        <f>650/1000000</f>
        <v>6.4999999999999997E-4</v>
      </c>
      <c r="F39" s="10">
        <f>0/1000000</f>
        <v>0</v>
      </c>
      <c r="G39" s="10">
        <f>G38-F39</f>
        <v>0.83478499999999989</v>
      </c>
    </row>
    <row r="40" spans="1:7" ht="30" x14ac:dyDescent="0.25">
      <c r="A40" s="6" t="s">
        <v>44</v>
      </c>
      <c r="B40" s="6" t="s">
        <v>19</v>
      </c>
      <c r="C40" s="8" t="s">
        <v>48</v>
      </c>
      <c r="D40" s="5">
        <v>7</v>
      </c>
      <c r="E40" s="10">
        <f>500/1000000</f>
        <v>5.0000000000000001E-4</v>
      </c>
      <c r="F40" s="10">
        <f>685/1000000</f>
        <v>6.8499999999999995E-4</v>
      </c>
      <c r="G40" s="10">
        <f>G39-F40</f>
        <v>0.83409999999999984</v>
      </c>
    </row>
    <row r="41" spans="1:7" ht="30" x14ac:dyDescent="0.25">
      <c r="A41" s="6" t="s">
        <v>44</v>
      </c>
      <c r="B41" s="6" t="s">
        <v>19</v>
      </c>
      <c r="C41" s="8" t="s">
        <v>49</v>
      </c>
      <c r="D41" s="5">
        <v>7</v>
      </c>
      <c r="E41" s="10">
        <f>500/1000000</f>
        <v>5.0000000000000001E-4</v>
      </c>
      <c r="F41" s="10">
        <f>785/1000000</f>
        <v>7.85E-4</v>
      </c>
      <c r="G41" s="10">
        <f>G40-F41</f>
        <v>0.83331499999999981</v>
      </c>
    </row>
    <row r="42" spans="1:7" ht="30" x14ac:dyDescent="0.25">
      <c r="A42" s="6" t="s">
        <v>28</v>
      </c>
      <c r="B42" s="6" t="s">
        <v>19</v>
      </c>
      <c r="C42" s="11" t="s">
        <v>50</v>
      </c>
      <c r="D42" s="12">
        <v>7</v>
      </c>
      <c r="E42" s="10">
        <f>500/1000000</f>
        <v>5.0000000000000001E-4</v>
      </c>
      <c r="F42" s="13">
        <f>83/1000000</f>
        <v>8.2999999999999998E-5</v>
      </c>
      <c r="G42" s="13">
        <v>0.987309353</v>
      </c>
    </row>
    <row r="43" spans="1:7" ht="30" x14ac:dyDescent="0.25">
      <c r="A43" s="6" t="s">
        <v>31</v>
      </c>
      <c r="B43" s="6" t="s">
        <v>19</v>
      </c>
      <c r="C43" s="15" t="s">
        <v>51</v>
      </c>
      <c r="D43" s="12">
        <v>7</v>
      </c>
      <c r="E43" s="16">
        <f>3.25/1000000</f>
        <v>3.2499999999999998E-6</v>
      </c>
      <c r="F43" s="13">
        <f>1079/1000000</f>
        <v>1.0790000000000001E-3</v>
      </c>
      <c r="G43" s="13">
        <f>G41-F43</f>
        <v>0.83223599999999975</v>
      </c>
    </row>
    <row r="44" spans="1:7" ht="30" x14ac:dyDescent="0.25">
      <c r="A44" s="6" t="s">
        <v>31</v>
      </c>
      <c r="B44" s="6" t="s">
        <v>19</v>
      </c>
      <c r="C44" s="15" t="s">
        <v>52</v>
      </c>
      <c r="D44" s="12">
        <v>7</v>
      </c>
      <c r="E44" s="13">
        <f>2/1000000</f>
        <v>1.9999999999999999E-6</v>
      </c>
      <c r="F44" s="13">
        <f>0/1000000</f>
        <v>0</v>
      </c>
      <c r="G44" s="13">
        <f>G43-F44</f>
        <v>0.83223599999999975</v>
      </c>
    </row>
    <row r="45" spans="1:7" ht="45" x14ac:dyDescent="0.25">
      <c r="A45" s="6" t="s">
        <v>28</v>
      </c>
      <c r="B45" s="6" t="s">
        <v>19</v>
      </c>
      <c r="C45" s="15" t="s">
        <v>53</v>
      </c>
      <c r="D45" s="12">
        <v>7</v>
      </c>
      <c r="E45" s="13">
        <f>2/1000000</f>
        <v>1.9999999999999999E-6</v>
      </c>
      <c r="F45" s="13">
        <f>0/1000000</f>
        <v>0</v>
      </c>
      <c r="G45" s="13">
        <f>G42-F45</f>
        <v>0.987309353</v>
      </c>
    </row>
    <row r="46" spans="1:7" ht="45" x14ac:dyDescent="0.25">
      <c r="A46" s="6" t="s">
        <v>31</v>
      </c>
      <c r="B46" s="6" t="s">
        <v>19</v>
      </c>
      <c r="C46" s="17" t="s">
        <v>54</v>
      </c>
      <c r="D46" s="12">
        <v>7</v>
      </c>
      <c r="E46" s="13">
        <f>2.5/1000000</f>
        <v>2.5000000000000002E-6</v>
      </c>
      <c r="F46" s="13">
        <f>669/1000000</f>
        <v>6.69E-4</v>
      </c>
      <c r="G46" s="13">
        <f>G44-F46</f>
        <v>0.83156699999999972</v>
      </c>
    </row>
    <row r="47" spans="1:7" ht="30" x14ac:dyDescent="0.25">
      <c r="A47" s="6" t="s">
        <v>31</v>
      </c>
      <c r="B47" s="6" t="s">
        <v>19</v>
      </c>
      <c r="C47" s="17" t="s">
        <v>55</v>
      </c>
      <c r="D47" s="12">
        <v>7</v>
      </c>
      <c r="E47" s="13">
        <f>1.5/1000000</f>
        <v>1.5E-6</v>
      </c>
      <c r="F47" s="18">
        <f>468/1000000</f>
        <v>4.6799999999999999E-4</v>
      </c>
      <c r="G47" s="13">
        <f>G46-F47</f>
        <v>0.8310989999999997</v>
      </c>
    </row>
    <row r="48" spans="1:7" ht="30" x14ac:dyDescent="0.25">
      <c r="A48" s="6" t="s">
        <v>31</v>
      </c>
      <c r="B48" s="14" t="s">
        <v>19</v>
      </c>
      <c r="C48" s="17" t="s">
        <v>56</v>
      </c>
      <c r="D48" s="12">
        <v>7</v>
      </c>
      <c r="E48" s="13">
        <f>1.5/1000000</f>
        <v>1.5E-6</v>
      </c>
      <c r="F48" s="13">
        <f>215/1000000</f>
        <v>2.1499999999999999E-4</v>
      </c>
      <c r="G48" s="13">
        <f>G47-F48</f>
        <v>0.83088399999999973</v>
      </c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 на</vt:lpstr>
      <vt:lpstr>Форма 2 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dc:description/>
  <cp:lastModifiedBy>User</cp:lastModifiedBy>
  <cp:revision>3</cp:revision>
  <dcterms:created xsi:type="dcterms:W3CDTF">2019-02-11T08:04:00Z</dcterms:created>
  <dcterms:modified xsi:type="dcterms:W3CDTF">2022-06-20T13:33:40Z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1049-11.2.0.8934</vt:lpwstr>
  </property>
</Properties>
</file>