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Форма 2 на" sheetId="1" r:id="rId1"/>
    <sheet name="Форма 2 за" sheetId="2" r:id="rId2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8" i="1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48" i="2"/>
  <c r="F47"/>
  <c r="F46"/>
  <c r="F45"/>
  <c r="F44"/>
  <c r="F43"/>
  <c r="F42"/>
  <c r="F41"/>
  <c r="F40"/>
  <c r="F39"/>
  <c r="F38"/>
  <c r="F37"/>
  <c r="F36"/>
  <c r="F35"/>
  <c r="F31"/>
  <c r="F32"/>
  <c r="F30"/>
  <c r="F27"/>
  <c r="F23"/>
  <c r="F25"/>
  <c r="F22"/>
  <c r="F21"/>
  <c r="F20"/>
  <c r="F19"/>
  <c r="F17"/>
  <c r="F16"/>
  <c r="E48"/>
  <c r="E47"/>
  <c r="E46"/>
  <c r="E45"/>
  <c r="E44"/>
  <c r="E43"/>
  <c r="E42"/>
  <c r="E41"/>
  <c r="E40"/>
  <c r="E39"/>
  <c r="E38"/>
  <c r="E37"/>
  <c r="E36"/>
  <c r="E35"/>
  <c r="E33"/>
  <c r="E32"/>
  <c r="E31"/>
  <c r="E30"/>
  <c r="E27"/>
  <c r="E26"/>
  <c r="E25"/>
  <c r="E24"/>
  <c r="E23"/>
  <c r="E22"/>
  <c r="E21"/>
  <c r="E20"/>
  <c r="E19"/>
  <c r="E18"/>
  <c r="E17"/>
  <c r="E16"/>
  <c r="E15"/>
  <c r="E14"/>
  <c r="E48" i="1"/>
  <c r="E47"/>
  <c r="E46"/>
  <c r="E45"/>
  <c r="E44"/>
  <c r="E43"/>
  <c r="E42"/>
  <c r="E41"/>
  <c r="E40"/>
  <c r="E39"/>
  <c r="E38"/>
  <c r="E37"/>
  <c r="E36"/>
  <c r="E35"/>
  <c r="E33"/>
  <c r="E32"/>
  <c r="E31"/>
  <c r="E30"/>
  <c r="E27"/>
  <c r="E26"/>
  <c r="E25"/>
  <c r="E24"/>
  <c r="E23"/>
  <c r="E22"/>
  <c r="E20"/>
  <c r="E21"/>
  <c r="E19"/>
  <c r="E17"/>
  <c r="E18"/>
  <c r="E16"/>
  <c r="E15"/>
  <c r="E14"/>
  <c r="F33" i="2"/>
  <c r="F24"/>
  <c r="F18"/>
  <c r="F15"/>
  <c r="F14"/>
  <c r="F28" l="1"/>
  <c r="G30"/>
  <c r="F34" l="1"/>
  <c r="F29"/>
  <c r="F26"/>
  <c r="G21"/>
  <c r="G20"/>
  <c r="G15"/>
  <c r="G17"/>
  <c r="G45" i="1"/>
  <c r="G33"/>
  <c r="G32"/>
  <c r="G31"/>
  <c r="G30"/>
  <c r="G26"/>
  <c r="G25"/>
  <c r="G23"/>
  <c r="G22"/>
  <c r="G21"/>
  <c r="G20"/>
  <c r="G19"/>
  <c r="G17"/>
  <c r="G14"/>
  <c r="G18" s="1"/>
  <c r="G24" s="1"/>
  <c r="G28" s="1"/>
  <c r="G29" s="1"/>
  <c r="G16" s="1"/>
  <c r="G23" i="2"/>
  <c r="G34" i="1" l="1"/>
  <c r="G36"/>
  <c r="G37" s="1"/>
  <c r="G38" s="1"/>
  <c r="G35"/>
  <c r="G15"/>
  <c r="G45" i="2"/>
  <c r="G33"/>
  <c r="G31"/>
  <c r="G25"/>
  <c r="G19"/>
  <c r="G14"/>
  <c r="G27" i="1" l="1"/>
  <c r="G39"/>
  <c r="G40" s="1"/>
  <c r="G41" s="1"/>
  <c r="G43" s="1"/>
  <c r="G44" s="1"/>
  <c r="G46" s="1"/>
  <c r="G22" i="2"/>
  <c r="G26"/>
  <c r="G32"/>
  <c r="G34"/>
  <c r="G18"/>
  <c r="G24" s="1"/>
  <c r="G28" s="1"/>
  <c r="G29" s="1"/>
  <c r="G16" s="1"/>
  <c r="G47" i="1" l="1"/>
  <c r="G48" s="1"/>
  <c r="G36" i="2"/>
  <c r="G37" s="1"/>
  <c r="G38" s="1"/>
  <c r="G27" s="1"/>
  <c r="G35"/>
  <c r="G39" l="1"/>
  <c r="G40" s="1"/>
  <c r="G41" s="1"/>
  <c r="G43" s="1"/>
  <c r="G44" s="1"/>
  <c r="G46" s="1"/>
  <c r="G47" s="1"/>
  <c r="G48" s="1"/>
</calcChain>
</file>

<file path=xl/sharedStrings.xml><?xml version="1.0" encoding="utf-8"?>
<sst xmlns="http://schemas.openxmlformats.org/spreadsheetml/2006/main" count="243" uniqueCount="60">
  <si>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</si>
  <si>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</si>
  <si>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</si>
  <si>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</si>
  <si>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</si>
  <si>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</si>
  <si>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</si>
  <si>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</si>
  <si>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</si>
  <si>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</si>
  <si>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</si>
  <si>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</si>
  <si>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</si>
  <si>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</si>
  <si>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</si>
  <si>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</si>
  <si>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Ольгинка-пгт. Новомихайловский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</si>
  <si>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</si>
  <si>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</si>
  <si>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</si>
  <si>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</si>
  <si>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</si>
  <si>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</si>
  <si>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</si>
  <si>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</si>
  <si>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И.П. Мардиросян А.И. </t>
  </si>
  <si>
    <t xml:space="preserve">И.П. Оганисян М.С. </t>
  </si>
  <si>
    <t xml:space="preserve">И.П. Недашковская С.А. </t>
  </si>
  <si>
    <t>ГШРП - 1пгт. Новомихайловский</t>
  </si>
  <si>
    <t xml:space="preserve">И.П. Кашанян А.П. </t>
  </si>
  <si>
    <t>ООО УК «Заречье»</t>
  </si>
  <si>
    <t>ГРС - 2 пгт. Джубга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</si>
  <si>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</si>
  <si>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</si>
  <si>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</si>
  <si>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</si>
  <si>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</si>
  <si>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</si>
  <si>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</si>
  <si>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</si>
  <si>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</si>
  <si>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</si>
  <si>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</si>
  <si>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</si>
  <si>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</si>
  <si>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</si>
  <si>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</si>
  <si>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Кашанян Артур (пляж блок)</t>
  </si>
  <si>
    <t>Дебиров (гостиница)</t>
  </si>
  <si>
    <t>Дебиров (ресторан)</t>
  </si>
  <si>
    <t>Гостиница "Парадиз"</t>
  </si>
  <si>
    <t>Синенко Е.А. гостевой дом</t>
  </si>
  <si>
    <t>Оганнисян Г.С. Магазин кафе</t>
  </si>
  <si>
    <t xml:space="preserve">Сельскохозяйственная община Харампуровская </t>
  </si>
  <si>
    <t>Моисеева В.А. (магазин автозапчастей)</t>
  </si>
  <si>
    <t>ООО "ФЭБ"</t>
  </si>
  <si>
    <t>Костанян В.С.</t>
  </si>
  <si>
    <t>на май 2020 года</t>
  </si>
  <si>
    <t xml:space="preserve"> </t>
  </si>
  <si>
    <t>на  октябрь 2020 года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</si>
</sst>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 applyBorder="0" applyProtection="0">
      <alignment vertical="center"/>
    </xf>
    <xf numFmtId="0" fontId="2" fillId="0" borderId="0" applyBorder="0" applyProtection="0">
      <alignment vertical="center"/>
    </xf>
    <xf numFmtId="0" fontId="3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4" fillId="2" borderId="1" applyProtection="0">
      <alignment vertical="center"/>
    </xf>
    <xf numFmtId="0" fontId="5" fillId="0" borderId="0" applyBorder="0" applyProtection="0">
      <alignment vertical="center"/>
    </xf>
    <xf numFmtId="0" fontId="6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7" fillId="3" borderId="0" applyBorder="0" applyProtection="0">
      <alignment vertical="center"/>
    </xf>
    <xf numFmtId="0" fontId="8" fillId="2" borderId="0" applyBorder="0" applyProtection="0">
      <alignment vertical="center"/>
    </xf>
    <xf numFmtId="0" fontId="9" fillId="4" borderId="0" applyBorder="0" applyProtection="0">
      <alignment vertical="center"/>
    </xf>
    <xf numFmtId="0" fontId="9" fillId="0" borderId="0" applyBorder="0" applyProtection="0">
      <alignment vertical="center"/>
    </xf>
    <xf numFmtId="0" fontId="10" fillId="5" borderId="0" applyBorder="0" applyProtection="0">
      <alignment vertical="center"/>
    </xf>
    <xf numFmtId="0" fontId="11" fillId="0" borderId="0" applyBorder="0" applyProtection="0">
      <alignment vertical="center"/>
    </xf>
    <xf numFmtId="0" fontId="12" fillId="6" borderId="0" applyBorder="0" applyProtection="0">
      <alignment vertical="center"/>
    </xf>
    <xf numFmtId="0" fontId="12" fillId="7" borderId="0" applyBorder="0" applyProtection="0">
      <alignment vertical="center"/>
    </xf>
    <xf numFmtId="0" fontId="11" fillId="8" borderId="0" applyBorder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9" borderId="3" xfId="0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49" fontId="0" fillId="9" borderId="3" xfId="0" applyNumberFormat="1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0" fontId="0" fillId="9" borderId="3" xfId="0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44" workbookViewId="0">
      <selection activeCell="F79" sqref="F79"/>
    </sheetView>
  </sheetViews>
  <sheetFormatPr defaultRowHeight="1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>
      <c r="G1" t="s">
        <v>0</v>
      </c>
    </row>
    <row r="2" spans="1:7" ht="32.1" customHeight="1">
      <c r="F2" s="26" t="s">
        <v>1</v>
      </c>
      <c r="G2" s="26"/>
    </row>
    <row r="3" spans="1:7">
      <c r="G3" s="1" t="s">
        <v>2</v>
      </c>
    </row>
    <row r="4" spans="1:7" ht="75" customHeight="1">
      <c r="A4" s="27" t="s">
        <v>3</v>
      </c>
      <c r="B4" s="27"/>
      <c r="C4" s="27"/>
      <c r="D4" s="27"/>
      <c r="E4" s="27"/>
      <c r="F4" s="27"/>
      <c r="G4" s="27"/>
    </row>
    <row r="5" spans="1:7">
      <c r="A5" s="25" t="s">
        <v>4</v>
      </c>
      <c r="B5" s="25"/>
      <c r="C5" s="25"/>
      <c r="D5" s="25"/>
      <c r="E5" s="25"/>
      <c r="F5" s="25"/>
      <c r="G5" s="25"/>
    </row>
    <row r="6" spans="1:7">
      <c r="B6" s="25" t="s">
        <v>5</v>
      </c>
      <c r="C6" s="25"/>
      <c r="D6" s="25"/>
      <c r="E6" s="25"/>
      <c r="F6" s="25"/>
      <c r="G6" s="1"/>
    </row>
    <row r="7" spans="1:7">
      <c r="B7" s="28" t="s">
        <v>57</v>
      </c>
      <c r="C7" s="29"/>
      <c r="D7" s="29"/>
      <c r="E7" s="29"/>
      <c r="F7" s="29"/>
    </row>
    <row r="8" spans="1:7">
      <c r="B8" s="25" t="s">
        <v>6</v>
      </c>
      <c r="C8" s="25"/>
      <c r="D8" s="25"/>
      <c r="E8" s="25"/>
      <c r="F8" s="25"/>
    </row>
    <row r="9" spans="1:7">
      <c r="A9" s="2"/>
    </row>
    <row r="10" spans="1:7">
      <c r="A10" s="3" t="s">
        <v>7</v>
      </c>
    </row>
    <row r="12" spans="1:7" ht="90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>
      <c r="A14" s="6" t="s">
        <v>15</v>
      </c>
      <c r="B14" s="7" t="s">
        <v>16</v>
      </c>
      <c r="C14" s="15" t="s">
        <v>17</v>
      </c>
      <c r="D14" s="5">
        <v>8</v>
      </c>
      <c r="E14" s="8">
        <f>61456/1000000</f>
        <v>6.1455999999999997E-2</v>
      </c>
      <c r="F14" s="14">
        <f>32013/1000000</f>
        <v>3.2013E-2</v>
      </c>
      <c r="G14" s="8">
        <f>1.125-F14</f>
        <v>1.0929869999999999</v>
      </c>
    </row>
    <row r="15" spans="1:7" ht="30">
      <c r="A15" s="6" t="s">
        <v>18</v>
      </c>
      <c r="B15" s="7" t="s">
        <v>19</v>
      </c>
      <c r="C15" s="16" t="s">
        <v>20</v>
      </c>
      <c r="D15" s="5">
        <v>5</v>
      </c>
      <c r="E15" s="8">
        <f>17095/1000000</f>
        <v>1.7094999999999999E-2</v>
      </c>
      <c r="F15" s="14">
        <f>24675/1000000</f>
        <v>2.4674999999999999E-2</v>
      </c>
      <c r="G15" s="8">
        <f>2.726-G14</f>
        <v>1.633013</v>
      </c>
    </row>
    <row r="16" spans="1:7" ht="30">
      <c r="A16" s="6" t="s">
        <v>18</v>
      </c>
      <c r="B16" s="7" t="s">
        <v>19</v>
      </c>
      <c r="C16" s="16" t="s">
        <v>21</v>
      </c>
      <c r="D16" s="5">
        <v>6</v>
      </c>
      <c r="E16" s="8">
        <f>66300/1000000</f>
        <v>6.6299999999999998E-2</v>
      </c>
      <c r="F16" s="14">
        <f>6742/1000000</f>
        <v>6.7419999999999997E-3</v>
      </c>
      <c r="G16" s="8">
        <f>G29-F16</f>
        <v>0.99024499999999982</v>
      </c>
    </row>
    <row r="17" spans="1:7" ht="30">
      <c r="A17" s="6" t="s">
        <v>18</v>
      </c>
      <c r="B17" s="7" t="s">
        <v>19</v>
      </c>
      <c r="C17" s="15" t="s">
        <v>22</v>
      </c>
      <c r="D17" s="5">
        <v>7</v>
      </c>
      <c r="E17" s="8">
        <f>1250/1000000</f>
        <v>1.25E-3</v>
      </c>
      <c r="F17" s="14">
        <f>0/1000000</f>
        <v>0</v>
      </c>
      <c r="G17" s="8">
        <f>E17-F17</f>
        <v>1.25E-3</v>
      </c>
    </row>
    <row r="18" spans="1:7" ht="45">
      <c r="A18" s="6" t="s">
        <v>23</v>
      </c>
      <c r="B18" s="7" t="s">
        <v>24</v>
      </c>
      <c r="C18" s="15" t="s">
        <v>17</v>
      </c>
      <c r="D18" s="5">
        <v>8</v>
      </c>
      <c r="E18" s="8">
        <f>36900/1000000</f>
        <v>3.6900000000000002E-2</v>
      </c>
      <c r="F18" s="14">
        <f>76987/1000000</f>
        <v>7.6987E-2</v>
      </c>
      <c r="G18" s="8">
        <f>G14-0.058</f>
        <v>1.0349869999999999</v>
      </c>
    </row>
    <row r="19" spans="1:7" ht="30">
      <c r="A19" s="6" t="s">
        <v>23</v>
      </c>
      <c r="B19" s="7" t="s">
        <v>19</v>
      </c>
      <c r="C19" s="15" t="s">
        <v>25</v>
      </c>
      <c r="D19" s="5">
        <v>7</v>
      </c>
      <c r="E19" s="8">
        <f>750/1000000</f>
        <v>7.5000000000000002E-4</v>
      </c>
      <c r="F19" s="14">
        <f>413/1000000</f>
        <v>4.1300000000000001E-4</v>
      </c>
      <c r="G19" s="8">
        <f>E19-F19</f>
        <v>3.3700000000000001E-4</v>
      </c>
    </row>
    <row r="20" spans="1:7" ht="30">
      <c r="A20" s="6" t="s">
        <v>23</v>
      </c>
      <c r="B20" s="7" t="s">
        <v>19</v>
      </c>
      <c r="C20" s="15" t="s">
        <v>26</v>
      </c>
      <c r="D20" s="5">
        <v>7</v>
      </c>
      <c r="E20" s="8">
        <f>2500/1000000</f>
        <v>2.5000000000000001E-3</v>
      </c>
      <c r="F20" s="14">
        <f>761/1000000</f>
        <v>7.6099999999999996E-4</v>
      </c>
      <c r="G20" s="8">
        <f>E20-F20</f>
        <v>1.7390000000000001E-3</v>
      </c>
    </row>
    <row r="21" spans="1:7" ht="30">
      <c r="A21" s="6" t="s">
        <v>23</v>
      </c>
      <c r="B21" s="7" t="s">
        <v>19</v>
      </c>
      <c r="C21" s="15" t="s">
        <v>27</v>
      </c>
      <c r="D21" s="5">
        <v>7</v>
      </c>
      <c r="E21" s="8">
        <f>750/1000000</f>
        <v>7.5000000000000002E-4</v>
      </c>
      <c r="F21" s="14">
        <f>157/1000000</f>
        <v>1.5699999999999999E-4</v>
      </c>
      <c r="G21" s="14">
        <f>E21-F21</f>
        <v>5.9299999999999999E-4</v>
      </c>
    </row>
    <row r="22" spans="1:7" ht="30">
      <c r="A22" s="6" t="s">
        <v>28</v>
      </c>
      <c r="B22" s="7" t="s">
        <v>19</v>
      </c>
      <c r="C22" s="15" t="s">
        <v>29</v>
      </c>
      <c r="D22" s="5">
        <v>7</v>
      </c>
      <c r="E22" s="8">
        <f>3580/1000000</f>
        <v>3.5799999999999998E-3</v>
      </c>
      <c r="F22" s="14">
        <f>352/1000000</f>
        <v>3.5199999999999999E-4</v>
      </c>
      <c r="G22" s="8">
        <f>E22-F22</f>
        <v>3.228E-3</v>
      </c>
    </row>
    <row r="23" spans="1:7" ht="30">
      <c r="A23" s="6" t="s">
        <v>28</v>
      </c>
      <c r="B23" s="7" t="s">
        <v>19</v>
      </c>
      <c r="C23" s="17" t="s">
        <v>30</v>
      </c>
      <c r="D23" s="5">
        <v>5</v>
      </c>
      <c r="E23" s="8">
        <f>19000/1000000</f>
        <v>1.9E-2</v>
      </c>
      <c r="F23" s="14">
        <f>2.172/1000000</f>
        <v>2.1720000000000001E-6</v>
      </c>
      <c r="G23" s="8">
        <f>E23-F23</f>
        <v>1.8997827999999998E-2</v>
      </c>
    </row>
    <row r="24" spans="1:7" ht="45">
      <c r="A24" s="6" t="s">
        <v>31</v>
      </c>
      <c r="B24" s="7" t="s">
        <v>32</v>
      </c>
      <c r="C24" s="15" t="s">
        <v>17</v>
      </c>
      <c r="D24" s="5">
        <v>8</v>
      </c>
      <c r="E24" s="8">
        <f>36941/1000000</f>
        <v>3.6941000000000002E-2</v>
      </c>
      <c r="F24" s="14">
        <f>68204/1000000</f>
        <v>6.8204000000000001E-2</v>
      </c>
      <c r="G24" s="8">
        <f>G18-0.038</f>
        <v>0.99698699999999985</v>
      </c>
    </row>
    <row r="25" spans="1:7" ht="30">
      <c r="A25" s="6" t="s">
        <v>28</v>
      </c>
      <c r="B25" s="7" t="s">
        <v>19</v>
      </c>
      <c r="C25" s="18" t="s">
        <v>33</v>
      </c>
      <c r="D25" s="5">
        <v>7</v>
      </c>
      <c r="E25" s="8">
        <f>650/1000000</f>
        <v>6.4999999999999997E-4</v>
      </c>
      <c r="F25" s="14">
        <f>242/1000000</f>
        <v>2.42E-4</v>
      </c>
      <c r="G25" s="8">
        <f>E25-F25</f>
        <v>4.0799999999999994E-4</v>
      </c>
    </row>
    <row r="26" spans="1:7" ht="30">
      <c r="A26" s="6" t="s">
        <v>18</v>
      </c>
      <c r="B26" s="6" t="s">
        <v>19</v>
      </c>
      <c r="C26" s="15" t="s">
        <v>34</v>
      </c>
      <c r="D26" s="5">
        <v>7</v>
      </c>
      <c r="E26" s="8">
        <f>900/1000000</f>
        <v>8.9999999999999998E-4</v>
      </c>
      <c r="F26" s="14">
        <f>0/1000000</f>
        <v>0</v>
      </c>
      <c r="G26" s="8">
        <f>E26-F26</f>
        <v>8.9999999999999998E-4</v>
      </c>
    </row>
    <row r="27" spans="1:7" ht="30">
      <c r="A27" s="6" t="s">
        <v>18</v>
      </c>
      <c r="B27" s="6" t="s">
        <v>19</v>
      </c>
      <c r="C27" s="15" t="s">
        <v>35</v>
      </c>
      <c r="D27" s="5">
        <v>7</v>
      </c>
      <c r="E27" s="8">
        <f>120/1000000</f>
        <v>1.2E-4</v>
      </c>
      <c r="F27" s="14">
        <f>188/1000000</f>
        <v>1.8799999999999999E-4</v>
      </c>
      <c r="G27" s="14">
        <f>G38-F27</f>
        <v>0.9797389999999998</v>
      </c>
    </row>
    <row r="28" spans="1:7" ht="30">
      <c r="A28" s="6" t="s">
        <v>28</v>
      </c>
      <c r="B28" s="6" t="s">
        <v>19</v>
      </c>
      <c r="C28" s="15" t="s">
        <v>36</v>
      </c>
      <c r="D28" s="5">
        <v>5</v>
      </c>
      <c r="E28" s="8">
        <v>0</v>
      </c>
      <c r="F28" s="14">
        <f>0/1000000</f>
        <v>0</v>
      </c>
      <c r="G28" s="8">
        <f>G24-F28</f>
        <v>0.99698699999999985</v>
      </c>
    </row>
    <row r="29" spans="1:7" ht="30">
      <c r="A29" s="6" t="s">
        <v>28</v>
      </c>
      <c r="B29" s="6" t="s">
        <v>19</v>
      </c>
      <c r="C29" s="15" t="s">
        <v>37</v>
      </c>
      <c r="D29" s="5">
        <v>5</v>
      </c>
      <c r="E29" s="8">
        <v>0</v>
      </c>
      <c r="F29" s="14">
        <f t="shared" ref="F29:F34" si="0">0/1000000</f>
        <v>0</v>
      </c>
      <c r="G29" s="8">
        <f>G28-F29</f>
        <v>0.99698699999999985</v>
      </c>
    </row>
    <row r="30" spans="1:7" ht="30">
      <c r="A30" s="6" t="s">
        <v>23</v>
      </c>
      <c r="B30" s="6" t="s">
        <v>19</v>
      </c>
      <c r="C30" s="15" t="s">
        <v>38</v>
      </c>
      <c r="D30" s="5">
        <v>7</v>
      </c>
      <c r="E30" s="8">
        <f>3000/1000000</f>
        <v>3.0000000000000001E-3</v>
      </c>
      <c r="F30" s="14">
        <f>0/1000000</f>
        <v>0</v>
      </c>
      <c r="G30" s="8">
        <f>E30-F30</f>
        <v>3.0000000000000001E-3</v>
      </c>
    </row>
    <row r="31" spans="1:7" ht="30">
      <c r="A31" s="6" t="s">
        <v>23</v>
      </c>
      <c r="B31" s="6" t="s">
        <v>19</v>
      </c>
      <c r="C31" s="15" t="s">
        <v>39</v>
      </c>
      <c r="D31" s="5">
        <v>7</v>
      </c>
      <c r="E31" s="8">
        <f>2860/1000000</f>
        <v>2.8600000000000001E-3</v>
      </c>
      <c r="F31" s="14">
        <f>0/1000000</f>
        <v>0</v>
      </c>
      <c r="G31" s="8">
        <f>E31-F31</f>
        <v>2.8600000000000001E-3</v>
      </c>
    </row>
    <row r="32" spans="1:7" ht="30">
      <c r="A32" s="6" t="s">
        <v>23</v>
      </c>
      <c r="B32" s="6" t="s">
        <v>19</v>
      </c>
      <c r="C32" s="15" t="s">
        <v>40</v>
      </c>
      <c r="D32" s="5">
        <v>7</v>
      </c>
      <c r="E32" s="8">
        <f>800/1000000</f>
        <v>8.0000000000000004E-4</v>
      </c>
      <c r="F32" s="14">
        <f>0/1000000</f>
        <v>0</v>
      </c>
      <c r="G32" s="8">
        <f>E32-F32</f>
        <v>8.0000000000000004E-4</v>
      </c>
    </row>
    <row r="33" spans="1:7" ht="30">
      <c r="A33" s="6" t="s">
        <v>23</v>
      </c>
      <c r="B33" s="6" t="s">
        <v>19</v>
      </c>
      <c r="C33" s="16" t="s">
        <v>41</v>
      </c>
      <c r="D33" s="5">
        <v>7</v>
      </c>
      <c r="E33" s="8">
        <f>180/1000000</f>
        <v>1.8000000000000001E-4</v>
      </c>
      <c r="F33" s="14">
        <f>75/1000000</f>
        <v>7.4999999999999993E-5</v>
      </c>
      <c r="G33" s="8">
        <f>E33-F33</f>
        <v>1.0500000000000002E-4</v>
      </c>
    </row>
    <row r="34" spans="1:7" ht="30">
      <c r="A34" s="6" t="s">
        <v>23</v>
      </c>
      <c r="B34" s="6" t="s">
        <v>19</v>
      </c>
      <c r="C34" s="15" t="s">
        <v>36</v>
      </c>
      <c r="D34" s="5">
        <v>5</v>
      </c>
      <c r="E34" s="8">
        <v>0</v>
      </c>
      <c r="F34" s="14">
        <f t="shared" si="0"/>
        <v>0</v>
      </c>
      <c r="G34" s="8">
        <f>G14-F34</f>
        <v>1.0929869999999999</v>
      </c>
    </row>
    <row r="35" spans="1:7" ht="30">
      <c r="A35" s="6" t="s">
        <v>28</v>
      </c>
      <c r="B35" s="6" t="s">
        <v>19</v>
      </c>
      <c r="C35" s="15" t="s">
        <v>42</v>
      </c>
      <c r="D35" s="5">
        <v>7</v>
      </c>
      <c r="E35" s="8">
        <f>120/1000000</f>
        <v>1.2E-4</v>
      </c>
      <c r="F35" s="14">
        <f>180/1000000</f>
        <v>1.8000000000000001E-4</v>
      </c>
      <c r="G35" s="8">
        <f>G16-F35</f>
        <v>0.99006499999999986</v>
      </c>
    </row>
    <row r="36" spans="1:7" ht="45">
      <c r="A36" s="6" t="s">
        <v>23</v>
      </c>
      <c r="B36" s="6" t="s">
        <v>19</v>
      </c>
      <c r="C36" s="15" t="s">
        <v>43</v>
      </c>
      <c r="D36" s="5">
        <v>7</v>
      </c>
      <c r="E36" s="8">
        <f>5100/1000000</f>
        <v>5.1000000000000004E-3</v>
      </c>
      <c r="F36" s="14">
        <f>5812/1000000</f>
        <v>5.8120000000000003E-3</v>
      </c>
      <c r="G36" s="8">
        <f>G16-F36</f>
        <v>0.98443299999999978</v>
      </c>
    </row>
    <row r="37" spans="1:7" ht="30">
      <c r="A37" s="6" t="s">
        <v>44</v>
      </c>
      <c r="B37" s="6" t="s">
        <v>19</v>
      </c>
      <c r="C37" s="15" t="s">
        <v>45</v>
      </c>
      <c r="D37" s="5">
        <v>7</v>
      </c>
      <c r="E37" s="8">
        <f>16300/1000000</f>
        <v>1.6299999999999999E-2</v>
      </c>
      <c r="F37" s="14">
        <f>4262/1000000</f>
        <v>4.2620000000000002E-3</v>
      </c>
      <c r="G37" s="8">
        <f>G36-F37</f>
        <v>0.98017099999999979</v>
      </c>
    </row>
    <row r="38" spans="1:7" ht="30">
      <c r="A38" s="6" t="s">
        <v>44</v>
      </c>
      <c r="B38" s="6" t="s">
        <v>19</v>
      </c>
      <c r="C38" s="15" t="s">
        <v>46</v>
      </c>
      <c r="D38" s="5">
        <v>7</v>
      </c>
      <c r="E38" s="8">
        <f>1800/1000000</f>
        <v>1.8E-3</v>
      </c>
      <c r="F38" s="14">
        <f>244/1000000</f>
        <v>2.4399999999999999E-4</v>
      </c>
      <c r="G38" s="8">
        <f>G37-F38</f>
        <v>0.97992699999999977</v>
      </c>
    </row>
    <row r="39" spans="1:7" ht="30">
      <c r="A39" s="6" t="s">
        <v>44</v>
      </c>
      <c r="B39" s="6" t="s">
        <v>19</v>
      </c>
      <c r="C39" s="15" t="s">
        <v>47</v>
      </c>
      <c r="D39" s="5">
        <v>7</v>
      </c>
      <c r="E39" s="8">
        <f>620/1000000</f>
        <v>6.2E-4</v>
      </c>
      <c r="F39" s="14">
        <f>361/1000000</f>
        <v>3.6099999999999999E-4</v>
      </c>
      <c r="G39" s="8">
        <f>G38-F39</f>
        <v>0.97956599999999983</v>
      </c>
    </row>
    <row r="40" spans="1:7" ht="30">
      <c r="A40" s="6" t="s">
        <v>44</v>
      </c>
      <c r="B40" s="6" t="s">
        <v>19</v>
      </c>
      <c r="C40" s="15" t="s">
        <v>48</v>
      </c>
      <c r="D40" s="5">
        <v>7</v>
      </c>
      <c r="E40" s="8">
        <f>510/1000000</f>
        <v>5.1000000000000004E-4</v>
      </c>
      <c r="F40" s="14">
        <f>166/1000000</f>
        <v>1.66E-4</v>
      </c>
      <c r="G40" s="8">
        <f>G39-F40</f>
        <v>0.97939999999999983</v>
      </c>
    </row>
    <row r="41" spans="1:7" ht="30">
      <c r="A41" s="6" t="s">
        <v>44</v>
      </c>
      <c r="B41" s="6" t="s">
        <v>19</v>
      </c>
      <c r="C41" s="15" t="s">
        <v>49</v>
      </c>
      <c r="D41" s="5">
        <v>7</v>
      </c>
      <c r="E41" s="8">
        <f>510/1000000</f>
        <v>5.1000000000000004E-4</v>
      </c>
      <c r="F41" s="14">
        <f>1100/1000000</f>
        <v>1.1000000000000001E-3</v>
      </c>
      <c r="G41" s="8">
        <f>G40-F41</f>
        <v>0.97829999999999984</v>
      </c>
    </row>
    <row r="42" spans="1:7" ht="30">
      <c r="A42" s="6" t="s">
        <v>28</v>
      </c>
      <c r="B42" s="6" t="s">
        <v>19</v>
      </c>
      <c r="C42" s="16" t="s">
        <v>50</v>
      </c>
      <c r="D42" s="9">
        <v>7</v>
      </c>
      <c r="E42" s="8">
        <f>490/1000000</f>
        <v>4.8999999999999998E-4</v>
      </c>
      <c r="F42" s="20">
        <f>4418/1000000</f>
        <v>4.4180000000000001E-3</v>
      </c>
      <c r="G42" s="10">
        <v>0.987309353</v>
      </c>
    </row>
    <row r="43" spans="1:7" ht="30">
      <c r="A43" s="6" t="s">
        <v>31</v>
      </c>
      <c r="B43" s="6" t="s">
        <v>19</v>
      </c>
      <c r="C43" s="16" t="s">
        <v>51</v>
      </c>
      <c r="D43" s="9">
        <v>7</v>
      </c>
      <c r="E43" s="12">
        <f>3.32/1000000</f>
        <v>3.32E-6</v>
      </c>
      <c r="F43" s="20">
        <f>256/1000000</f>
        <v>2.5599999999999999E-4</v>
      </c>
      <c r="G43" s="10">
        <f>G41-F43</f>
        <v>0.9780439999999998</v>
      </c>
    </row>
    <row r="44" spans="1:7" ht="30">
      <c r="A44" s="6" t="s">
        <v>31</v>
      </c>
      <c r="B44" s="6" t="s">
        <v>19</v>
      </c>
      <c r="C44" s="17" t="s">
        <v>52</v>
      </c>
      <c r="D44" s="9">
        <v>7</v>
      </c>
      <c r="E44" s="10">
        <f>21/1000000</f>
        <v>2.0999999999999999E-5</v>
      </c>
      <c r="F44" s="20">
        <f>0/1000000</f>
        <v>0</v>
      </c>
      <c r="G44" s="10">
        <f>G43-F44</f>
        <v>0.9780439999999998</v>
      </c>
    </row>
    <row r="45" spans="1:7" ht="45">
      <c r="A45" s="6" t="s">
        <v>28</v>
      </c>
      <c r="B45" s="6" t="s">
        <v>19</v>
      </c>
      <c r="C45" s="17" t="s">
        <v>53</v>
      </c>
      <c r="D45" s="9">
        <v>7</v>
      </c>
      <c r="E45" s="10">
        <f>2/1000000</f>
        <v>1.9999999999999999E-6</v>
      </c>
      <c r="F45" s="20">
        <f>343/1000000</f>
        <v>3.4299999999999999E-4</v>
      </c>
      <c r="G45" s="10">
        <f>G42-F45</f>
        <v>0.98696635300000002</v>
      </c>
    </row>
    <row r="46" spans="1:7" ht="45">
      <c r="A46" s="6" t="s">
        <v>31</v>
      </c>
      <c r="B46" s="6" t="s">
        <v>19</v>
      </c>
      <c r="C46" s="16" t="s">
        <v>54</v>
      </c>
      <c r="D46" s="9">
        <v>7</v>
      </c>
      <c r="E46" s="10">
        <f>2.4/1000000</f>
        <v>2.3999999999999999E-6</v>
      </c>
      <c r="F46" s="20">
        <f>0/1000000</f>
        <v>0</v>
      </c>
      <c r="G46" s="10">
        <f>G44-F46</f>
        <v>0.9780439999999998</v>
      </c>
    </row>
    <row r="47" spans="1:7" ht="30">
      <c r="A47" s="6" t="s">
        <v>31</v>
      </c>
      <c r="B47" s="6" t="s">
        <v>19</v>
      </c>
      <c r="C47" s="16" t="s">
        <v>55</v>
      </c>
      <c r="D47" s="9">
        <v>7</v>
      </c>
      <c r="E47" s="10">
        <f>1.6/1000000</f>
        <v>1.6000000000000001E-6</v>
      </c>
      <c r="F47" s="21">
        <f>237/1000000</f>
        <v>2.3699999999999999E-4</v>
      </c>
      <c r="G47" s="10">
        <f>G46-F47</f>
        <v>0.97780699999999976</v>
      </c>
    </row>
    <row r="48" spans="1:7" ht="30">
      <c r="A48" s="6" t="s">
        <v>31</v>
      </c>
      <c r="B48" s="11" t="s">
        <v>19</v>
      </c>
      <c r="C48" s="16" t="s">
        <v>56</v>
      </c>
      <c r="D48" s="9">
        <v>7</v>
      </c>
      <c r="E48" s="10">
        <f>1.4/1000000</f>
        <v>1.3999999999999999E-6</v>
      </c>
      <c r="F48" s="20">
        <f>0/1000000</f>
        <v>0</v>
      </c>
      <c r="G48" s="10">
        <f>G47-F48</f>
        <v>0.97780699999999976</v>
      </c>
    </row>
    <row r="49" spans="1:7">
      <c r="A49" s="6"/>
      <c r="B49" s="6"/>
      <c r="C49" s="16"/>
      <c r="D49" s="9"/>
      <c r="E49" s="10"/>
      <c r="F49" s="20"/>
      <c r="G49" s="10"/>
    </row>
    <row r="50" spans="1:7">
      <c r="A50" s="6"/>
      <c r="B50" s="6"/>
      <c r="C50" s="16"/>
      <c r="D50" s="9"/>
      <c r="E50" s="10"/>
      <c r="F50" s="13"/>
      <c r="G50" s="10"/>
    </row>
    <row r="51" spans="1:7">
      <c r="A51" s="6"/>
      <c r="B51" s="11"/>
      <c r="C51" s="16"/>
      <c r="D51" s="9"/>
      <c r="E51" s="10"/>
      <c r="F51" s="5"/>
      <c r="G51" s="10"/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opLeftCell="A41" workbookViewId="0">
      <selection activeCell="D58" sqref="D58"/>
    </sheetView>
  </sheetViews>
  <sheetFormatPr defaultRowHeight="15"/>
  <cols>
    <col min="1" max="1" width="33.28515625" customWidth="1"/>
    <col min="2" max="2" width="19.42578125" customWidth="1"/>
    <col min="3" max="3" width="22.57031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>
      <c r="G1" t="s">
        <v>0</v>
      </c>
    </row>
    <row r="2" spans="1:7" ht="32.1" customHeight="1">
      <c r="F2" s="26" t="s">
        <v>1</v>
      </c>
      <c r="G2" s="26"/>
    </row>
    <row r="3" spans="1:7">
      <c r="G3" s="1" t="s">
        <v>2</v>
      </c>
    </row>
    <row r="4" spans="1:7" ht="75" customHeight="1">
      <c r="A4" s="27" t="s">
        <v>3</v>
      </c>
      <c r="B4" s="27"/>
      <c r="C4" s="27"/>
      <c r="D4" s="27"/>
      <c r="E4" s="27"/>
      <c r="F4" s="27"/>
      <c r="G4" s="27"/>
    </row>
    <row r="5" spans="1:7">
      <c r="A5" s="25" t="s">
        <v>4</v>
      </c>
      <c r="B5" s="25"/>
      <c r="C5" s="25"/>
      <c r="D5" s="25"/>
      <c r="E5" s="25"/>
      <c r="F5" s="25"/>
      <c r="G5" s="25"/>
    </row>
    <row r="6" spans="1:7">
      <c r="B6" s="25" t="s">
        <v>5</v>
      </c>
      <c r="C6" s="25"/>
      <c r="D6" s="25"/>
      <c r="E6" s="25"/>
      <c r="F6" s="25"/>
      <c r="G6" s="1"/>
    </row>
    <row r="7" spans="1:7">
      <c r="B7" s="30" t="s">
        <v>59</v>
      </c>
      <c r="C7" s="29"/>
      <c r="D7" s="29"/>
      <c r="E7" s="29"/>
      <c r="F7" s="29"/>
    </row>
    <row r="8" spans="1:7">
      <c r="B8" s="25" t="s">
        <v>6</v>
      </c>
      <c r="C8" s="25"/>
      <c r="D8" s="25"/>
      <c r="E8" s="25"/>
      <c r="F8" s="25"/>
    </row>
    <row r="9" spans="1:7">
      <c r="A9" s="2"/>
    </row>
    <row r="10" spans="1:7">
      <c r="A10" s="3" t="s">
        <v>7</v>
      </c>
    </row>
    <row r="12" spans="1:7" ht="90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45">
      <c r="A14" s="6" t="s">
        <v>15</v>
      </c>
      <c r="B14" s="7" t="s">
        <v>16</v>
      </c>
      <c r="C14" s="15" t="s">
        <v>17</v>
      </c>
      <c r="D14" s="20">
        <v>8</v>
      </c>
      <c r="E14" s="8">
        <f>61456/1000000</f>
        <v>6.1455999999999997E-2</v>
      </c>
      <c r="F14" s="14">
        <f>32013/1000000</f>
        <v>3.2013E-2</v>
      </c>
      <c r="G14" s="14">
        <f>1.125-F14</f>
        <v>1.0929869999999999</v>
      </c>
    </row>
    <row r="15" spans="1:7" ht="30">
      <c r="A15" s="6" t="s">
        <v>18</v>
      </c>
      <c r="B15" s="7" t="s">
        <v>19</v>
      </c>
      <c r="C15" s="16" t="s">
        <v>20</v>
      </c>
      <c r="D15" s="20">
        <v>5</v>
      </c>
      <c r="E15" s="8">
        <f>17095/1000000</f>
        <v>1.7094999999999999E-2</v>
      </c>
      <c r="F15" s="14">
        <f>24675/1000000</f>
        <v>2.4674999999999999E-2</v>
      </c>
      <c r="G15" s="14">
        <f>2.726-E15</f>
        <v>2.7089050000000001</v>
      </c>
    </row>
    <row r="16" spans="1:7" ht="30">
      <c r="A16" s="6" t="s">
        <v>18</v>
      </c>
      <c r="B16" s="7" t="s">
        <v>19</v>
      </c>
      <c r="C16" s="16" t="s">
        <v>21</v>
      </c>
      <c r="D16" s="20">
        <v>6</v>
      </c>
      <c r="E16" s="8">
        <f>66300/1000000</f>
        <v>6.6299999999999998E-2</v>
      </c>
      <c r="F16" s="14">
        <f>6742/1000000</f>
        <v>6.7419999999999997E-3</v>
      </c>
      <c r="G16" s="14">
        <f>G29-F16</f>
        <v>0.99024499999999982</v>
      </c>
    </row>
    <row r="17" spans="1:10" ht="30">
      <c r="A17" s="6" t="s">
        <v>18</v>
      </c>
      <c r="B17" s="7" t="s">
        <v>19</v>
      </c>
      <c r="C17" s="15" t="s">
        <v>22</v>
      </c>
      <c r="D17" s="20">
        <v>7</v>
      </c>
      <c r="E17" s="8">
        <f>1250/1000000</f>
        <v>1.25E-3</v>
      </c>
      <c r="F17" s="14">
        <f>0/1000000</f>
        <v>0</v>
      </c>
      <c r="G17" s="14">
        <f>E17-F17</f>
        <v>1.25E-3</v>
      </c>
    </row>
    <row r="18" spans="1:10" ht="45">
      <c r="A18" s="6" t="s">
        <v>23</v>
      </c>
      <c r="B18" s="7" t="s">
        <v>24</v>
      </c>
      <c r="C18" s="15" t="s">
        <v>17</v>
      </c>
      <c r="D18" s="20">
        <v>8</v>
      </c>
      <c r="E18" s="8">
        <f>36900/1000000</f>
        <v>3.6900000000000002E-2</v>
      </c>
      <c r="F18" s="14">
        <f>76987/1000000</f>
        <v>7.6987E-2</v>
      </c>
      <c r="G18" s="14">
        <f>G14-0.058</f>
        <v>1.0349869999999999</v>
      </c>
    </row>
    <row r="19" spans="1:10" ht="30">
      <c r="A19" s="6" t="s">
        <v>23</v>
      </c>
      <c r="B19" s="7" t="s">
        <v>19</v>
      </c>
      <c r="C19" s="15" t="s">
        <v>25</v>
      </c>
      <c r="D19" s="20">
        <v>7</v>
      </c>
      <c r="E19" s="8">
        <f>750/1000000</f>
        <v>7.5000000000000002E-4</v>
      </c>
      <c r="F19" s="14">
        <f>413/1000000</f>
        <v>4.1300000000000001E-4</v>
      </c>
      <c r="G19" s="14">
        <f>E19-F19</f>
        <v>3.3700000000000001E-4</v>
      </c>
    </row>
    <row r="20" spans="1:10" ht="30">
      <c r="A20" s="6" t="s">
        <v>23</v>
      </c>
      <c r="B20" s="7" t="s">
        <v>19</v>
      </c>
      <c r="C20" s="15" t="s">
        <v>26</v>
      </c>
      <c r="D20" s="20">
        <v>7</v>
      </c>
      <c r="E20" s="8">
        <f>2500/1000000</f>
        <v>2.5000000000000001E-3</v>
      </c>
      <c r="F20" s="14">
        <f>761/1000000</f>
        <v>7.6099999999999996E-4</v>
      </c>
      <c r="G20" s="14">
        <f>E20-F20</f>
        <v>1.7390000000000001E-3</v>
      </c>
    </row>
    <row r="21" spans="1:10" ht="30">
      <c r="A21" s="6" t="s">
        <v>23</v>
      </c>
      <c r="B21" s="7" t="s">
        <v>19</v>
      </c>
      <c r="C21" s="15" t="s">
        <v>27</v>
      </c>
      <c r="D21" s="20">
        <v>7</v>
      </c>
      <c r="E21" s="8">
        <f>750/1000000</f>
        <v>7.5000000000000002E-4</v>
      </c>
      <c r="F21" s="14">
        <f>157/1000000</f>
        <v>1.5699999999999999E-4</v>
      </c>
      <c r="G21" s="22">
        <f>E21-F21</f>
        <v>5.9299999999999999E-4</v>
      </c>
    </row>
    <row r="22" spans="1:10" ht="30">
      <c r="A22" s="6" t="s">
        <v>28</v>
      </c>
      <c r="B22" s="7" t="s">
        <v>19</v>
      </c>
      <c r="C22" s="15" t="s">
        <v>29</v>
      </c>
      <c r="D22" s="20">
        <v>7</v>
      </c>
      <c r="E22" s="8">
        <f>3580/1000000</f>
        <v>3.5799999999999998E-3</v>
      </c>
      <c r="F22" s="14">
        <f>352/1000000</f>
        <v>3.5199999999999999E-4</v>
      </c>
      <c r="G22" s="14">
        <f>E22-F22</f>
        <v>3.228E-3</v>
      </c>
    </row>
    <row r="23" spans="1:10" ht="30">
      <c r="A23" s="6" t="s">
        <v>28</v>
      </c>
      <c r="B23" s="7" t="s">
        <v>19</v>
      </c>
      <c r="C23" s="17" t="s">
        <v>30</v>
      </c>
      <c r="D23" s="20">
        <v>5</v>
      </c>
      <c r="E23" s="8">
        <f>19000/1000000</f>
        <v>1.9E-2</v>
      </c>
      <c r="F23" s="14">
        <f>2.172/1000000</f>
        <v>2.1720000000000001E-6</v>
      </c>
      <c r="G23" s="14">
        <f>E23-F23</f>
        <v>1.8997827999999998E-2</v>
      </c>
    </row>
    <row r="24" spans="1:10" ht="45">
      <c r="A24" s="6" t="s">
        <v>31</v>
      </c>
      <c r="B24" s="7" t="s">
        <v>32</v>
      </c>
      <c r="C24" s="15" t="s">
        <v>17</v>
      </c>
      <c r="D24" s="20">
        <v>8</v>
      </c>
      <c r="E24" s="8">
        <f>36941/1000000</f>
        <v>3.6941000000000002E-2</v>
      </c>
      <c r="F24" s="14">
        <f>68204/1000000</f>
        <v>6.8204000000000001E-2</v>
      </c>
      <c r="G24" s="14">
        <f>G18-0.038</f>
        <v>0.99698699999999985</v>
      </c>
    </row>
    <row r="25" spans="1:10" ht="30">
      <c r="A25" s="6" t="s">
        <v>28</v>
      </c>
      <c r="B25" s="7" t="s">
        <v>19</v>
      </c>
      <c r="C25" s="18" t="s">
        <v>33</v>
      </c>
      <c r="D25" s="20">
        <v>7</v>
      </c>
      <c r="E25" s="8">
        <f>650/1000000</f>
        <v>6.4999999999999997E-4</v>
      </c>
      <c r="F25" s="14">
        <f>242/1000000</f>
        <v>2.42E-4</v>
      </c>
      <c r="G25" s="14">
        <f>E25-F25</f>
        <v>4.0799999999999994E-4</v>
      </c>
    </row>
    <row r="26" spans="1:10" ht="30">
      <c r="A26" s="6" t="s">
        <v>18</v>
      </c>
      <c r="B26" s="6" t="s">
        <v>19</v>
      </c>
      <c r="C26" s="15" t="s">
        <v>34</v>
      </c>
      <c r="D26" s="20">
        <v>7</v>
      </c>
      <c r="E26" s="8">
        <f>900/1000000</f>
        <v>8.9999999999999998E-4</v>
      </c>
      <c r="F26" s="14">
        <f>0/1000000</f>
        <v>0</v>
      </c>
      <c r="G26" s="14">
        <f>E26-F26</f>
        <v>8.9999999999999998E-4</v>
      </c>
    </row>
    <row r="27" spans="1:10" ht="30">
      <c r="A27" s="6" t="s">
        <v>18</v>
      </c>
      <c r="B27" s="6" t="s">
        <v>19</v>
      </c>
      <c r="C27" s="15" t="s">
        <v>35</v>
      </c>
      <c r="D27" s="20">
        <v>7</v>
      </c>
      <c r="E27" s="8">
        <f>120/1000000</f>
        <v>1.2E-4</v>
      </c>
      <c r="F27" s="14">
        <f>188/1000000</f>
        <v>1.8799999999999999E-4</v>
      </c>
      <c r="G27" s="23">
        <f>G38-F27</f>
        <v>0.9797389999999998</v>
      </c>
      <c r="J27" t="s">
        <v>58</v>
      </c>
    </row>
    <row r="28" spans="1:10" ht="30">
      <c r="A28" s="6" t="s">
        <v>28</v>
      </c>
      <c r="B28" s="6" t="s">
        <v>19</v>
      </c>
      <c r="C28" s="15" t="s">
        <v>36</v>
      </c>
      <c r="D28" s="20">
        <v>5</v>
      </c>
      <c r="E28" s="8">
        <v>0</v>
      </c>
      <c r="F28" s="14">
        <f>0/1000000</f>
        <v>0</v>
      </c>
      <c r="G28" s="14">
        <f>G24-F28</f>
        <v>0.99698699999999985</v>
      </c>
    </row>
    <row r="29" spans="1:10" ht="30">
      <c r="A29" s="6" t="s">
        <v>28</v>
      </c>
      <c r="B29" s="6" t="s">
        <v>19</v>
      </c>
      <c r="C29" s="15" t="s">
        <v>37</v>
      </c>
      <c r="D29" s="20">
        <v>5</v>
      </c>
      <c r="E29" s="8">
        <v>0</v>
      </c>
      <c r="F29" s="14">
        <f t="shared" ref="F29:F34" si="0">0/1000000</f>
        <v>0</v>
      </c>
      <c r="G29" s="14">
        <f>G28-F29</f>
        <v>0.99698699999999985</v>
      </c>
    </row>
    <row r="30" spans="1:10" ht="30">
      <c r="A30" s="6" t="s">
        <v>23</v>
      </c>
      <c r="B30" s="6" t="s">
        <v>19</v>
      </c>
      <c r="C30" s="15" t="s">
        <v>38</v>
      </c>
      <c r="D30" s="20">
        <v>7</v>
      </c>
      <c r="E30" s="8">
        <f>3000/1000000</f>
        <v>3.0000000000000001E-3</v>
      </c>
      <c r="F30" s="14">
        <f>0/1000000</f>
        <v>0</v>
      </c>
      <c r="G30" s="14">
        <f>E30-F30</f>
        <v>3.0000000000000001E-3</v>
      </c>
    </row>
    <row r="31" spans="1:10" ht="30">
      <c r="A31" s="6" t="s">
        <v>23</v>
      </c>
      <c r="B31" s="6" t="s">
        <v>19</v>
      </c>
      <c r="C31" s="15" t="s">
        <v>39</v>
      </c>
      <c r="D31" s="20">
        <v>7</v>
      </c>
      <c r="E31" s="8">
        <f>2860/1000000</f>
        <v>2.8600000000000001E-3</v>
      </c>
      <c r="F31" s="14">
        <f>0/1000000</f>
        <v>0</v>
      </c>
      <c r="G31" s="14">
        <f>E31-F31</f>
        <v>2.8600000000000001E-3</v>
      </c>
    </row>
    <row r="32" spans="1:10" ht="30">
      <c r="A32" s="6" t="s">
        <v>23</v>
      </c>
      <c r="B32" s="6" t="s">
        <v>19</v>
      </c>
      <c r="C32" s="15" t="s">
        <v>40</v>
      </c>
      <c r="D32" s="20">
        <v>7</v>
      </c>
      <c r="E32" s="8">
        <f>800/1000000</f>
        <v>8.0000000000000004E-4</v>
      </c>
      <c r="F32" s="14">
        <f>0/1000000</f>
        <v>0</v>
      </c>
      <c r="G32" s="14">
        <f>E32-F32</f>
        <v>8.0000000000000004E-4</v>
      </c>
      <c r="H32" s="19"/>
    </row>
    <row r="33" spans="1:8" ht="30">
      <c r="A33" s="6" t="s">
        <v>23</v>
      </c>
      <c r="B33" s="6" t="s">
        <v>19</v>
      </c>
      <c r="C33" s="16" t="s">
        <v>41</v>
      </c>
      <c r="D33" s="20">
        <v>7</v>
      </c>
      <c r="E33" s="8">
        <f>180/1000000</f>
        <v>1.8000000000000001E-4</v>
      </c>
      <c r="F33" s="14">
        <f>75/1000000</f>
        <v>7.4999999999999993E-5</v>
      </c>
      <c r="G33" s="14">
        <f>E33-F33</f>
        <v>1.0500000000000002E-4</v>
      </c>
      <c r="H33" s="19"/>
    </row>
    <row r="34" spans="1:8" ht="30">
      <c r="A34" s="6" t="s">
        <v>23</v>
      </c>
      <c r="B34" s="6" t="s">
        <v>19</v>
      </c>
      <c r="C34" s="15" t="s">
        <v>36</v>
      </c>
      <c r="D34" s="20">
        <v>5</v>
      </c>
      <c r="E34" s="8">
        <v>0</v>
      </c>
      <c r="F34" s="14">
        <f t="shared" si="0"/>
        <v>0</v>
      </c>
      <c r="G34" s="14">
        <f>G14-F34</f>
        <v>1.0929869999999999</v>
      </c>
    </row>
    <row r="35" spans="1:8" ht="30">
      <c r="A35" s="6" t="s">
        <v>28</v>
      </c>
      <c r="B35" s="6" t="s">
        <v>19</v>
      </c>
      <c r="C35" s="15" t="s">
        <v>42</v>
      </c>
      <c r="D35" s="20">
        <v>7</v>
      </c>
      <c r="E35" s="8">
        <f>120/1000000</f>
        <v>1.2E-4</v>
      </c>
      <c r="F35" s="14">
        <f>180/1000000</f>
        <v>1.8000000000000001E-4</v>
      </c>
      <c r="G35" s="14">
        <f>G16-F35</f>
        <v>0.99006499999999986</v>
      </c>
    </row>
    <row r="36" spans="1:8" ht="45">
      <c r="A36" s="6" t="s">
        <v>23</v>
      </c>
      <c r="B36" s="6" t="s">
        <v>19</v>
      </c>
      <c r="C36" s="15" t="s">
        <v>43</v>
      </c>
      <c r="D36" s="20">
        <v>7</v>
      </c>
      <c r="E36" s="8">
        <f>5100/1000000</f>
        <v>5.1000000000000004E-3</v>
      </c>
      <c r="F36" s="14">
        <f>5812/1000000</f>
        <v>5.8120000000000003E-3</v>
      </c>
      <c r="G36" s="14">
        <f>G16-F36</f>
        <v>0.98443299999999978</v>
      </c>
    </row>
    <row r="37" spans="1:8" ht="30">
      <c r="A37" s="6" t="s">
        <v>44</v>
      </c>
      <c r="B37" s="6" t="s">
        <v>19</v>
      </c>
      <c r="C37" s="15" t="s">
        <v>45</v>
      </c>
      <c r="D37" s="20">
        <v>7</v>
      </c>
      <c r="E37" s="8">
        <f>16300/1000000</f>
        <v>1.6299999999999999E-2</v>
      </c>
      <c r="F37" s="14">
        <f>4262/1000000</f>
        <v>4.2620000000000002E-3</v>
      </c>
      <c r="G37" s="14">
        <f>G36-F37</f>
        <v>0.98017099999999979</v>
      </c>
    </row>
    <row r="38" spans="1:8" ht="30">
      <c r="A38" s="6" t="s">
        <v>44</v>
      </c>
      <c r="B38" s="6" t="s">
        <v>19</v>
      </c>
      <c r="C38" s="15" t="s">
        <v>46</v>
      </c>
      <c r="D38" s="20">
        <v>7</v>
      </c>
      <c r="E38" s="8">
        <f>1800/1000000</f>
        <v>1.8E-3</v>
      </c>
      <c r="F38" s="14">
        <f>244/1000000</f>
        <v>2.4399999999999999E-4</v>
      </c>
      <c r="G38" s="14">
        <f>G37-F38</f>
        <v>0.97992699999999977</v>
      </c>
    </row>
    <row r="39" spans="1:8" ht="30">
      <c r="A39" s="6" t="s">
        <v>44</v>
      </c>
      <c r="B39" s="6" t="s">
        <v>19</v>
      </c>
      <c r="C39" s="15" t="s">
        <v>47</v>
      </c>
      <c r="D39" s="20">
        <v>7</v>
      </c>
      <c r="E39" s="8">
        <f>620/1000000</f>
        <v>6.2E-4</v>
      </c>
      <c r="F39" s="14">
        <f>361/1000000</f>
        <v>3.6099999999999999E-4</v>
      </c>
      <c r="G39" s="14">
        <f>G38-F39</f>
        <v>0.97956599999999983</v>
      </c>
    </row>
    <row r="40" spans="1:8" ht="30">
      <c r="A40" s="6" t="s">
        <v>44</v>
      </c>
      <c r="B40" s="6" t="s">
        <v>19</v>
      </c>
      <c r="C40" s="15" t="s">
        <v>48</v>
      </c>
      <c r="D40" s="20">
        <v>7</v>
      </c>
      <c r="E40" s="8">
        <f>510/1000000</f>
        <v>5.1000000000000004E-4</v>
      </c>
      <c r="F40" s="14">
        <f>166/1000000</f>
        <v>1.66E-4</v>
      </c>
      <c r="G40" s="14">
        <f>G39-F40</f>
        <v>0.97939999999999983</v>
      </c>
    </row>
    <row r="41" spans="1:8" ht="30">
      <c r="A41" s="6" t="s">
        <v>44</v>
      </c>
      <c r="B41" s="6" t="s">
        <v>19</v>
      </c>
      <c r="C41" s="15" t="s">
        <v>49</v>
      </c>
      <c r="D41" s="20">
        <v>7</v>
      </c>
      <c r="E41" s="8">
        <f>510/1000000</f>
        <v>5.1000000000000004E-4</v>
      </c>
      <c r="F41" s="14">
        <f>1100/1000000</f>
        <v>1.1000000000000001E-3</v>
      </c>
      <c r="G41" s="14">
        <f>G40-F41</f>
        <v>0.97829999999999984</v>
      </c>
    </row>
    <row r="42" spans="1:8" ht="30">
      <c r="A42" s="6" t="s">
        <v>28</v>
      </c>
      <c r="B42" s="6" t="s">
        <v>19</v>
      </c>
      <c r="C42" s="16" t="s">
        <v>50</v>
      </c>
      <c r="D42" s="20">
        <v>7</v>
      </c>
      <c r="E42" s="8">
        <f>490/1000000</f>
        <v>4.8999999999999998E-4</v>
      </c>
      <c r="F42" s="20">
        <f>4418/1000000</f>
        <v>4.4180000000000001E-3</v>
      </c>
      <c r="G42" s="24">
        <v>0.987309353</v>
      </c>
    </row>
    <row r="43" spans="1:8" ht="30">
      <c r="A43" s="6" t="s">
        <v>31</v>
      </c>
      <c r="B43" s="6" t="s">
        <v>19</v>
      </c>
      <c r="C43" s="16" t="s">
        <v>51</v>
      </c>
      <c r="D43" s="20">
        <v>7</v>
      </c>
      <c r="E43" s="12">
        <f>3.32/1000000</f>
        <v>3.32E-6</v>
      </c>
      <c r="F43" s="20">
        <f>256/1000000</f>
        <v>2.5599999999999999E-4</v>
      </c>
      <c r="G43" s="24">
        <f>G41-F43</f>
        <v>0.9780439999999998</v>
      </c>
    </row>
    <row r="44" spans="1:8" ht="30">
      <c r="A44" s="6" t="s">
        <v>31</v>
      </c>
      <c r="B44" s="6" t="s">
        <v>19</v>
      </c>
      <c r="C44" s="17" t="s">
        <v>52</v>
      </c>
      <c r="D44" s="20">
        <v>7</v>
      </c>
      <c r="E44" s="10">
        <f>21/1000000</f>
        <v>2.0999999999999999E-5</v>
      </c>
      <c r="F44" s="20">
        <f>0/1000000</f>
        <v>0</v>
      </c>
      <c r="G44" s="24">
        <f>G43-F44</f>
        <v>0.9780439999999998</v>
      </c>
    </row>
    <row r="45" spans="1:8" ht="45">
      <c r="A45" s="6" t="s">
        <v>28</v>
      </c>
      <c r="B45" s="6" t="s">
        <v>19</v>
      </c>
      <c r="C45" s="17" t="s">
        <v>53</v>
      </c>
      <c r="D45" s="20">
        <v>7</v>
      </c>
      <c r="E45" s="10">
        <f>2/1000000</f>
        <v>1.9999999999999999E-6</v>
      </c>
      <c r="F45" s="20">
        <f>343/1000000</f>
        <v>3.4299999999999999E-4</v>
      </c>
      <c r="G45" s="24">
        <f>G42-F45</f>
        <v>0.98696635300000002</v>
      </c>
    </row>
    <row r="46" spans="1:8" ht="45">
      <c r="A46" s="6" t="s">
        <v>31</v>
      </c>
      <c r="B46" s="6" t="s">
        <v>19</v>
      </c>
      <c r="C46" s="16" t="s">
        <v>54</v>
      </c>
      <c r="D46" s="20">
        <v>7</v>
      </c>
      <c r="E46" s="10">
        <f>2.4/1000000</f>
        <v>2.3999999999999999E-6</v>
      </c>
      <c r="F46" s="20">
        <f>0/1000000</f>
        <v>0</v>
      </c>
      <c r="G46" s="24">
        <f>G44-F46</f>
        <v>0.9780439999999998</v>
      </c>
    </row>
    <row r="47" spans="1:8" ht="30">
      <c r="A47" s="6" t="s">
        <v>31</v>
      </c>
      <c r="B47" s="6" t="s">
        <v>19</v>
      </c>
      <c r="C47" s="16" t="s">
        <v>55</v>
      </c>
      <c r="D47" s="20">
        <v>7</v>
      </c>
      <c r="E47" s="10">
        <f>1.6/1000000</f>
        <v>1.6000000000000001E-6</v>
      </c>
      <c r="F47" s="21">
        <f>237/1000000</f>
        <v>2.3699999999999999E-4</v>
      </c>
      <c r="G47" s="24">
        <f>G46-F47</f>
        <v>0.97780699999999976</v>
      </c>
    </row>
    <row r="48" spans="1:8" ht="30">
      <c r="A48" s="6" t="s">
        <v>31</v>
      </c>
      <c r="B48" s="11" t="s">
        <v>19</v>
      </c>
      <c r="C48" s="16" t="s">
        <v>56</v>
      </c>
      <c r="D48" s="20">
        <v>7</v>
      </c>
      <c r="E48" s="10">
        <f>1.4/1000000</f>
        <v>1.3999999999999999E-6</v>
      </c>
      <c r="F48" s="20">
        <f>0/1000000</f>
        <v>0</v>
      </c>
      <c r="G48" s="24">
        <f>G47-F48</f>
        <v>0.97780699999999976</v>
      </c>
    </row>
    <row r="49" spans="1:7">
      <c r="A49" s="6"/>
      <c r="B49" s="6"/>
      <c r="C49" s="16"/>
      <c r="D49" s="20"/>
      <c r="E49" s="24"/>
      <c r="F49" s="20"/>
      <c r="G49" s="24"/>
    </row>
    <row r="50" spans="1:7">
      <c r="A50" s="6"/>
      <c r="B50" s="6"/>
      <c r="C50" s="16"/>
      <c r="D50" s="9"/>
      <c r="E50" s="10"/>
      <c r="F50" s="13"/>
      <c r="G50" s="10"/>
    </row>
    <row r="51" spans="1:7">
      <c r="A51" s="6"/>
      <c r="B51" s="11"/>
      <c r="C51" s="16"/>
      <c r="D51" s="9"/>
      <c r="E51" s="10"/>
      <c r="F51" s="5"/>
      <c r="G51" s="10"/>
    </row>
  </sheetData>
  <mergeCells count="6">
    <mergeCell ref="B8:F8"/>
    <mergeCell ref="F2:G2"/>
    <mergeCell ref="A4:G4"/>
    <mergeCell ref="A5:G5"/>
    <mergeCell ref="B6:F6"/>
    <mergeCell ref="B7:F7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LibreOffice/6.2.2.2$Windows_x86 LibreOffice_project/2b840030fec2aae0fd2658d8d4f9548af4e3518d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cp:revision>3</cp:revision>
  <dcterms:created xsi:type="dcterms:W3CDTF">2019-02-11T08:04:00Z</dcterms:created>
  <dcterms:modified xsi:type="dcterms:W3CDTF">2020-12-25T11:14:40Z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1049-11.2.0.8934</vt:lpwstr>
  </property>
</Properties>
</file>