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195" activeTab="1"/>
  </bookViews>
  <sheets>
    <sheet name="Форма 2 на" sheetId="1" r:id="rId1"/>
    <sheet name="Форма 2 за" sheetId="7" r:id="rId2"/>
  </sheets>
  <calcPr calcId="144525"/>
</workbook>
</file>

<file path=xl/sharedStrings.xml><?xml version="1.0" encoding="utf-8"?>
<sst xmlns="http://schemas.openxmlformats.org/spreadsheetml/2006/main" count="48">
  <si>
    <t>Приложение 4</t>
  </si>
  <si>
    <t>к приказу ФАС России
от 18.01.2019 N 38/19</t>
  </si>
  <si>
    <t>Форма 6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</si>
  <si>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</si>
  <si>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</si>
  <si>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</si>
  <si>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на февраль 2019 года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</si>
  <si>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</si>
  <si>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</si>
  <si>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</si>
  <si>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</si>
  <si>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</si>
  <si>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</si>
  <si>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</si>
  <si>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</si>
  <si>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</si>
  <si>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ГШРП- 1 с.Ольгинка</t>
  </si>
  <si>
    <t>Население с. Ольгинка</t>
  </si>
  <si>
    <t>ООО "Газпром межрегионгаз Краснодар"</t>
  </si>
  <si>
    <t>ГШРП - 1 с.Ольгинка</t>
  </si>
  <si>
    <t>Граница раздела с сетью Потребителя</t>
  </si>
  <si>
    <t>АО "ОК "Орбита"</t>
  </si>
  <si>
    <t>ЗАО "Пансионат с лечение "Импульс"</t>
  </si>
  <si>
    <t xml:space="preserve">Куцова Л.В.  </t>
  </si>
  <si>
    <t>ГШРП - 1 пгт. Джубга</t>
  </si>
  <si>
    <t>Население пгт.Джубга</t>
  </si>
  <si>
    <t xml:space="preserve"> И.П. Мардиросян А.И. </t>
  </si>
  <si>
    <t xml:space="preserve">И.П. Оганисян М.С. </t>
  </si>
  <si>
    <t xml:space="preserve">И.П. Недашковская С.А. </t>
  </si>
  <si>
    <t>ГШРП - 1пгт. Новомихайловский</t>
  </si>
  <si>
    <t xml:space="preserve">И.П. Кашанян П.М. </t>
  </si>
  <si>
    <t>ООО УК «Заречье»</t>
  </si>
  <si>
    <t>Население с.Лермонтово</t>
  </si>
  <si>
    <t>ИП Мушлян (кафе)</t>
  </si>
  <si>
    <t>ФЛ Покотило В.С.</t>
  </si>
  <si>
    <t>Айвазян Шушаник (магазин)</t>
  </si>
  <si>
    <t>Кот. БМК 3,5</t>
  </si>
  <si>
    <t>Кот. БМК 4,5</t>
  </si>
  <si>
    <t>Молчанова спал корп</t>
  </si>
  <si>
    <t>Оганова столовая</t>
  </si>
  <si>
    <t>Оганова админ корп</t>
  </si>
  <si>
    <t>Саркисова Лариса (Изумруд)</t>
  </si>
  <si>
    <t>Мачулина Е.Н. (гостевой дом)</t>
  </si>
  <si>
    <t xml:space="preserve"> ОАО АФ «Кубаньпассажиравтосервис»</t>
  </si>
  <si>
    <t>ГШРП - 1пгт. Джубга</t>
  </si>
  <si>
    <t>Пекарня Айрапетян А.П.</t>
  </si>
  <si>
    <t>Хачатрян О.В.</t>
  </si>
  <si>
    <t>за февраль 2019 года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</si>
</sst>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16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24" borderId="10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F15" sqref="F15"/>
    </sheetView>
  </sheetViews>
  <sheetFormatPr defaultColWidth="9.14285714285714" defaultRowHeight="15" outlineLevelCol="6"/>
  <cols>
    <col min="1" max="1" width="33.2857142857143" customWidth="1"/>
    <col min="2" max="2" width="19.4285714285714" customWidth="1"/>
    <col min="3" max="3" width="22.5714285714286" customWidth="1"/>
    <col min="4" max="4" width="16.5714285714286" customWidth="1"/>
    <col min="5" max="5" width="14.4285714285714" customWidth="1"/>
    <col min="6" max="6" width="20.4285714285714" customWidth="1"/>
    <col min="7" max="7" width="14.4285714285714" customWidth="1"/>
  </cols>
  <sheetData>
    <row r="1" spans="7:7">
      <c r="G1" t="s">
        <v>0</v>
      </c>
    </row>
    <row r="2" ht="32" customHeight="1" spans="6:7">
      <c r="F2" s="1" t="s">
        <v>1</v>
      </c>
      <c r="G2" s="1"/>
    </row>
    <row r="3" spans="7:7">
      <c r="G3" s="2" t="s">
        <v>2</v>
      </c>
    </row>
    <row r="4" ht="75" customHeight="1" spans="1:7">
      <c r="A4" s="3" t="s">
        <v>3</v>
      </c>
      <c r="B4" s="4"/>
      <c r="C4" s="4"/>
      <c r="D4" s="4"/>
      <c r="E4" s="4"/>
      <c r="F4" s="4"/>
      <c r="G4" s="4"/>
    </row>
    <row r="5" spans="2:7">
      <c r="B5" s="5" t="s">
        <v>4</v>
      </c>
      <c r="C5" s="5"/>
      <c r="D5" s="5"/>
      <c r="E5" s="5"/>
      <c r="F5" s="5"/>
      <c r="G5" s="2"/>
    </row>
    <row r="6" spans="2:7">
      <c r="B6" s="4" t="s">
        <v>5</v>
      </c>
      <c r="C6" s="4"/>
      <c r="D6" s="4"/>
      <c r="E6" s="4"/>
      <c r="F6" s="4"/>
      <c r="G6" s="2"/>
    </row>
    <row r="7" spans="2:6">
      <c r="B7" s="5" t="s">
        <v>6</v>
      </c>
      <c r="C7" s="5"/>
      <c r="D7" s="5"/>
      <c r="E7" s="5"/>
      <c r="F7" s="5"/>
    </row>
    <row r="8" spans="2:6">
      <c r="B8" s="4" t="s">
        <v>7</v>
      </c>
      <c r="C8" s="4"/>
      <c r="D8" s="4"/>
      <c r="E8" s="4"/>
      <c r="F8" s="4"/>
    </row>
    <row r="9" spans="1:1">
      <c r="A9" s="6"/>
    </row>
    <row r="10" spans="1:1">
      <c r="A10" s="4" t="s">
        <v>8</v>
      </c>
    </row>
    <row r="12" ht="75" spans="1:7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</row>
    <row r="13" spans="1:7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ht="45" spans="1:7">
      <c r="A14" s="9" t="s">
        <v>16</v>
      </c>
      <c r="B14" s="10" t="s">
        <v>17</v>
      </c>
      <c r="C14" s="11" t="s">
        <v>18</v>
      </c>
      <c r="D14" s="8">
        <v>8</v>
      </c>
      <c r="E14" s="7">
        <f>9106/1000000</f>
        <v>0.009106</v>
      </c>
      <c r="F14" s="7">
        <f>9710/1000000</f>
        <v>0.00971</v>
      </c>
      <c r="G14" s="7">
        <v>1.435</v>
      </c>
    </row>
    <row r="15" ht="30" spans="1:7">
      <c r="A15" s="9" t="s">
        <v>19</v>
      </c>
      <c r="B15" s="10" t="s">
        <v>20</v>
      </c>
      <c r="C15" s="11" t="s">
        <v>21</v>
      </c>
      <c r="D15" s="8">
        <v>5</v>
      </c>
      <c r="E15" s="7">
        <f>95000/1000000</f>
        <v>0.095</v>
      </c>
      <c r="F15" s="7">
        <f>94917/1000000</f>
        <v>0.094917</v>
      </c>
      <c r="G15" s="7">
        <f>2.18-0.69</f>
        <v>1.49</v>
      </c>
    </row>
    <row r="16" ht="30" spans="1:7">
      <c r="A16" s="9" t="s">
        <v>19</v>
      </c>
      <c r="B16" s="10" t="s">
        <v>20</v>
      </c>
      <c r="C16" s="11" t="s">
        <v>22</v>
      </c>
      <c r="D16" s="8">
        <v>6</v>
      </c>
      <c r="E16" s="7">
        <f>12500/1000000</f>
        <v>0.0125</v>
      </c>
      <c r="F16" s="7">
        <f>12828/1000000</f>
        <v>0.012828</v>
      </c>
      <c r="G16" s="7">
        <f>G29-F16</f>
        <v>1.045662</v>
      </c>
    </row>
    <row r="17" ht="30" spans="1:7">
      <c r="A17" s="9" t="s">
        <v>19</v>
      </c>
      <c r="B17" s="10" t="s">
        <v>20</v>
      </c>
      <c r="C17" s="11" t="s">
        <v>23</v>
      </c>
      <c r="D17" s="8">
        <v>7</v>
      </c>
      <c r="E17" s="7">
        <f>2925/1000000</f>
        <v>0.002925</v>
      </c>
      <c r="F17" s="7">
        <f>437/1000000</f>
        <v>0.000437</v>
      </c>
      <c r="G17" s="7">
        <f t="shared" ref="G17:G23" si="0">E17-F17</f>
        <v>0.002488</v>
      </c>
    </row>
    <row r="18" ht="45" spans="1:7">
      <c r="A18" s="9" t="s">
        <v>24</v>
      </c>
      <c r="B18" s="10" t="s">
        <v>25</v>
      </c>
      <c r="C18" s="11" t="s">
        <v>18</v>
      </c>
      <c r="D18" s="8">
        <v>8</v>
      </c>
      <c r="E18" s="7">
        <f>9107/1000000</f>
        <v>0.009107</v>
      </c>
      <c r="F18" s="7">
        <f>9734/1000000</f>
        <v>0.009734</v>
      </c>
      <c r="G18" s="7">
        <f>G14-0.058</f>
        <v>1.377</v>
      </c>
    </row>
    <row r="19" ht="30" spans="1:7">
      <c r="A19" s="9" t="s">
        <v>24</v>
      </c>
      <c r="B19" s="10" t="s">
        <v>20</v>
      </c>
      <c r="C19" s="11" t="s">
        <v>26</v>
      </c>
      <c r="D19" s="8">
        <v>7</v>
      </c>
      <c r="E19" s="7">
        <f>2925/1000000</f>
        <v>0.002925</v>
      </c>
      <c r="F19" s="7">
        <f>592/1000000</f>
        <v>0.000592</v>
      </c>
      <c r="G19" s="7">
        <f t="shared" si="0"/>
        <v>0.002333</v>
      </c>
    </row>
    <row r="20" ht="30" spans="1:7">
      <c r="A20" s="9" t="s">
        <v>24</v>
      </c>
      <c r="B20" s="10" t="s">
        <v>20</v>
      </c>
      <c r="C20" s="11" t="s">
        <v>27</v>
      </c>
      <c r="D20" s="8">
        <v>7</v>
      </c>
      <c r="E20" s="7">
        <f>10440/1000000</f>
        <v>0.01044</v>
      </c>
      <c r="F20" s="7">
        <f>888/1000000</f>
        <v>0.000888</v>
      </c>
      <c r="G20" s="7">
        <f t="shared" si="0"/>
        <v>0.009552</v>
      </c>
    </row>
    <row r="21" ht="30" spans="1:7">
      <c r="A21" s="9" t="s">
        <v>24</v>
      </c>
      <c r="B21" s="10" t="s">
        <v>20</v>
      </c>
      <c r="C21" s="11" t="s">
        <v>28</v>
      </c>
      <c r="D21" s="8">
        <v>7</v>
      </c>
      <c r="E21" s="7">
        <f>4560/1000000</f>
        <v>0.00456</v>
      </c>
      <c r="F21" s="7">
        <f>1112/1000000</f>
        <v>0.001112</v>
      </c>
      <c r="G21" s="7">
        <f t="shared" si="0"/>
        <v>0.003448</v>
      </c>
    </row>
    <row r="22" ht="30" spans="1:7">
      <c r="A22" s="9" t="s">
        <v>29</v>
      </c>
      <c r="B22" s="10" t="s">
        <v>20</v>
      </c>
      <c r="C22" s="11" t="s">
        <v>30</v>
      </c>
      <c r="D22" s="8">
        <v>7</v>
      </c>
      <c r="E22" s="7">
        <f>4000/1000000</f>
        <v>0.004</v>
      </c>
      <c r="F22" s="7">
        <f>1013/1000000</f>
        <v>0.001013</v>
      </c>
      <c r="G22" s="7">
        <f t="shared" si="0"/>
        <v>0.002987</v>
      </c>
    </row>
    <row r="23" ht="30" spans="1:7">
      <c r="A23" s="9" t="s">
        <v>29</v>
      </c>
      <c r="B23" s="10" t="s">
        <v>20</v>
      </c>
      <c r="C23" s="11" t="s">
        <v>31</v>
      </c>
      <c r="D23" s="8">
        <v>5</v>
      </c>
      <c r="E23" s="7">
        <f>30000/1000000</f>
        <v>0.03</v>
      </c>
      <c r="F23" s="7">
        <f>18162/1000000</f>
        <v>0.018162</v>
      </c>
      <c r="G23" s="7">
        <f t="shared" si="0"/>
        <v>0.011838</v>
      </c>
    </row>
    <row r="24" ht="45" spans="1:7">
      <c r="A24" s="9" t="s">
        <v>29</v>
      </c>
      <c r="B24" s="10" t="s">
        <v>32</v>
      </c>
      <c r="C24" s="11" t="s">
        <v>18</v>
      </c>
      <c r="D24" s="8">
        <v>8</v>
      </c>
      <c r="E24" s="7">
        <f>9106/1000000</f>
        <v>0.009106</v>
      </c>
      <c r="F24" s="7">
        <f>9700/1000000</f>
        <v>0.0097</v>
      </c>
      <c r="G24" s="7">
        <f>G18-0.038</f>
        <v>1.339</v>
      </c>
    </row>
    <row r="25" ht="30" spans="1:7">
      <c r="A25" s="9" t="s">
        <v>29</v>
      </c>
      <c r="B25" s="10" t="s">
        <v>20</v>
      </c>
      <c r="C25" s="11" t="s">
        <v>33</v>
      </c>
      <c r="D25" s="8">
        <v>7</v>
      </c>
      <c r="E25" s="7">
        <f>2000/1000000</f>
        <v>0.002</v>
      </c>
      <c r="F25" s="7">
        <f>754/1000000</f>
        <v>0.000754</v>
      </c>
      <c r="G25" s="7">
        <f t="shared" ref="G25:G27" si="1">E25-F25</f>
        <v>0.001246</v>
      </c>
    </row>
    <row r="26" ht="30" spans="1:7">
      <c r="A26" s="9" t="s">
        <v>19</v>
      </c>
      <c r="B26" s="9" t="s">
        <v>20</v>
      </c>
      <c r="C26" s="11" t="s">
        <v>34</v>
      </c>
      <c r="D26" s="8">
        <v>7</v>
      </c>
      <c r="E26" s="7">
        <f>1100/1000000</f>
        <v>0.0011</v>
      </c>
      <c r="F26" s="7">
        <f>857/1000000</f>
        <v>0.000857</v>
      </c>
      <c r="G26" s="7">
        <f t="shared" si="1"/>
        <v>0.000243</v>
      </c>
    </row>
    <row r="27" ht="30" spans="1:7">
      <c r="A27" s="9" t="s">
        <v>19</v>
      </c>
      <c r="B27" s="9" t="s">
        <v>20</v>
      </c>
      <c r="C27" s="11" t="s">
        <v>35</v>
      </c>
      <c r="D27" s="8">
        <v>7</v>
      </c>
      <c r="E27" s="7">
        <f>1300/1000000</f>
        <v>0.0013</v>
      </c>
      <c r="F27" s="7">
        <f>1290/1000000</f>
        <v>0.00129</v>
      </c>
      <c r="G27" s="7">
        <f t="shared" si="1"/>
        <v>1e-5</v>
      </c>
    </row>
    <row r="28" ht="30" spans="1:7">
      <c r="A28" s="9" t="s">
        <v>29</v>
      </c>
      <c r="B28" s="9" t="s">
        <v>20</v>
      </c>
      <c r="C28" s="11" t="s">
        <v>36</v>
      </c>
      <c r="D28" s="8">
        <v>5</v>
      </c>
      <c r="E28" s="7">
        <f>130000/1000000</f>
        <v>0.13</v>
      </c>
      <c r="F28" s="7">
        <f>123297/1000000</f>
        <v>0.123297</v>
      </c>
      <c r="G28" s="7">
        <f>G24-F28</f>
        <v>1.215703</v>
      </c>
    </row>
    <row r="29" ht="30" spans="1:7">
      <c r="A29" s="9" t="s">
        <v>29</v>
      </c>
      <c r="B29" s="9" t="s">
        <v>20</v>
      </c>
      <c r="C29" s="11" t="s">
        <v>37</v>
      </c>
      <c r="D29" s="8">
        <v>5</v>
      </c>
      <c r="E29" s="7">
        <f>155000/1000000</f>
        <v>0.155</v>
      </c>
      <c r="F29" s="7">
        <f>157213/1000000</f>
        <v>0.157213</v>
      </c>
      <c r="G29" s="7">
        <f>G28-F29</f>
        <v>1.05849</v>
      </c>
    </row>
    <row r="30" ht="30" spans="1:7">
      <c r="A30" s="9" t="s">
        <v>24</v>
      </c>
      <c r="B30" s="9" t="s">
        <v>20</v>
      </c>
      <c r="C30" s="11" t="s">
        <v>38</v>
      </c>
      <c r="D30" s="8">
        <v>7</v>
      </c>
      <c r="E30" s="7">
        <f>4000/1000000</f>
        <v>0.004</v>
      </c>
      <c r="F30" s="7">
        <v>0</v>
      </c>
      <c r="G30" s="7">
        <f t="shared" ref="G30:G33" si="2">E30-F30</f>
        <v>0.004</v>
      </c>
    </row>
    <row r="31" ht="30" spans="1:7">
      <c r="A31" s="9" t="s">
        <v>24</v>
      </c>
      <c r="B31" s="9" t="s">
        <v>20</v>
      </c>
      <c r="C31" s="11" t="s">
        <v>39</v>
      </c>
      <c r="D31" s="8">
        <v>7</v>
      </c>
      <c r="E31" s="7">
        <f>5000/1000000</f>
        <v>0.005</v>
      </c>
      <c r="F31" s="7">
        <v>0</v>
      </c>
      <c r="G31" s="7">
        <f t="shared" si="2"/>
        <v>0.005</v>
      </c>
    </row>
    <row r="32" ht="30" spans="1:7">
      <c r="A32" s="9" t="s">
        <v>24</v>
      </c>
      <c r="B32" s="9" t="s">
        <v>20</v>
      </c>
      <c r="C32" s="11" t="s">
        <v>40</v>
      </c>
      <c r="D32" s="8">
        <v>7</v>
      </c>
      <c r="E32" s="7">
        <f>2000/1000000</f>
        <v>0.002</v>
      </c>
      <c r="F32" s="7">
        <v>0</v>
      </c>
      <c r="G32" s="7">
        <f t="shared" si="2"/>
        <v>0.002</v>
      </c>
    </row>
    <row r="33" ht="30" spans="1:7">
      <c r="A33" s="9" t="s">
        <v>24</v>
      </c>
      <c r="B33" s="9" t="s">
        <v>20</v>
      </c>
      <c r="C33" s="11" t="s">
        <v>41</v>
      </c>
      <c r="D33" s="8">
        <v>7</v>
      </c>
      <c r="E33" s="7">
        <f>1625/1000000</f>
        <v>0.001625</v>
      </c>
      <c r="F33" s="7">
        <f>462/1000000</f>
        <v>0.000462</v>
      </c>
      <c r="G33" s="7">
        <f t="shared" si="2"/>
        <v>0.001163</v>
      </c>
    </row>
    <row r="34" ht="30" spans="1:7">
      <c r="A34" s="9" t="s">
        <v>24</v>
      </c>
      <c r="B34" s="9" t="s">
        <v>20</v>
      </c>
      <c r="C34" s="11" t="s">
        <v>36</v>
      </c>
      <c r="D34" s="8">
        <v>5</v>
      </c>
      <c r="E34" s="7">
        <f>130000/1000000</f>
        <v>0.13</v>
      </c>
      <c r="F34" s="7">
        <f>117200/1000000</f>
        <v>0.1172</v>
      </c>
      <c r="G34" s="7">
        <f>G14-F34</f>
        <v>1.3178</v>
      </c>
    </row>
    <row r="35" ht="30" spans="1:7">
      <c r="A35" s="9" t="s">
        <v>29</v>
      </c>
      <c r="B35" s="9" t="s">
        <v>20</v>
      </c>
      <c r="C35" s="11" t="s">
        <v>42</v>
      </c>
      <c r="D35" s="8">
        <v>7</v>
      </c>
      <c r="E35" s="7">
        <f>1625/1000000</f>
        <v>0.001625</v>
      </c>
      <c r="F35" s="7">
        <f>1059/1000000</f>
        <v>0.001059</v>
      </c>
      <c r="G35" s="7">
        <f>G16-F35</f>
        <v>1.044603</v>
      </c>
    </row>
    <row r="36" ht="45" spans="1:7">
      <c r="A36" s="9" t="s">
        <v>24</v>
      </c>
      <c r="B36" s="9" t="s">
        <v>20</v>
      </c>
      <c r="C36" s="11" t="s">
        <v>43</v>
      </c>
      <c r="D36" s="8">
        <v>7</v>
      </c>
      <c r="E36" s="7">
        <f>7000/1000000</f>
        <v>0.007</v>
      </c>
      <c r="F36" s="7">
        <f>327/1000000</f>
        <v>0.000327</v>
      </c>
      <c r="G36" s="7">
        <f>G16-F36</f>
        <v>1.045335</v>
      </c>
    </row>
    <row r="37" ht="30" spans="1:7">
      <c r="A37" s="9" t="s">
        <v>44</v>
      </c>
      <c r="B37" s="9" t="s">
        <v>20</v>
      </c>
      <c r="C37" s="11" t="s">
        <v>45</v>
      </c>
      <c r="D37" s="8">
        <v>7</v>
      </c>
      <c r="E37" s="7">
        <f>9750/1000000</f>
        <v>0.00975</v>
      </c>
      <c r="F37" s="7">
        <f>2389/1000000</f>
        <v>0.002389</v>
      </c>
      <c r="G37" s="7">
        <f>G36-F37</f>
        <v>1.042946</v>
      </c>
    </row>
    <row r="38" ht="30" spans="1:7">
      <c r="A38" s="9" t="s">
        <v>44</v>
      </c>
      <c r="B38" s="9" t="s">
        <v>20</v>
      </c>
      <c r="C38" s="11" t="s">
        <v>46</v>
      </c>
      <c r="D38" s="8">
        <v>7</v>
      </c>
      <c r="E38" s="7">
        <f>1625/1000000</f>
        <v>0.001625</v>
      </c>
      <c r="F38" s="7">
        <f>1234/1000000</f>
        <v>0.001234</v>
      </c>
      <c r="G38" s="7">
        <f>G37-F38</f>
        <v>1.041712</v>
      </c>
    </row>
  </sheetData>
  <mergeCells count="6">
    <mergeCell ref="F2:G2"/>
    <mergeCell ref="A4:G4"/>
    <mergeCell ref="B5:F5"/>
    <mergeCell ref="B6:F6"/>
    <mergeCell ref="B7:F7"/>
    <mergeCell ref="B8:F8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F19" sqref="F19"/>
    </sheetView>
  </sheetViews>
  <sheetFormatPr defaultColWidth="9.14285714285714" defaultRowHeight="15" outlineLevelCol="6"/>
  <cols>
    <col min="1" max="1" width="33.2857142857143" customWidth="1"/>
    <col min="2" max="2" width="19.4285714285714" customWidth="1"/>
    <col min="3" max="3" width="22.5714285714286" customWidth="1"/>
    <col min="4" max="4" width="16.5714285714286" customWidth="1"/>
    <col min="5" max="5" width="14.4285714285714" customWidth="1"/>
    <col min="6" max="6" width="20.4285714285714" customWidth="1"/>
    <col min="7" max="7" width="14.4285714285714" customWidth="1"/>
  </cols>
  <sheetData>
    <row r="1" spans="7:7">
      <c r="G1" t="s">
        <v>0</v>
      </c>
    </row>
    <row r="2" ht="32" customHeight="1" spans="6:7">
      <c r="F2" s="1" t="s">
        <v>1</v>
      </c>
      <c r="G2" s="1"/>
    </row>
    <row r="3" spans="7:7">
      <c r="G3" s="2" t="s">
        <v>2</v>
      </c>
    </row>
    <row r="4" ht="75" customHeight="1" spans="1:7">
      <c r="A4" s="3" t="s">
        <v>3</v>
      </c>
      <c r="B4" s="4"/>
      <c r="C4" s="4"/>
      <c r="D4" s="4"/>
      <c r="E4" s="4"/>
      <c r="F4" s="4"/>
      <c r="G4" s="4"/>
    </row>
    <row r="5" spans="2:7">
      <c r="B5" s="5" t="s">
        <v>4</v>
      </c>
      <c r="C5" s="5"/>
      <c r="D5" s="5"/>
      <c r="E5" s="5"/>
      <c r="F5" s="5"/>
      <c r="G5" s="2"/>
    </row>
    <row r="6" spans="2:7">
      <c r="B6" s="4" t="s">
        <v>5</v>
      </c>
      <c r="C6" s="4"/>
      <c r="D6" s="4"/>
      <c r="E6" s="4"/>
      <c r="F6" s="4"/>
      <c r="G6" s="2"/>
    </row>
    <row r="7" spans="2:6">
      <c r="B7" s="5" t="s">
        <v>47</v>
      </c>
      <c r="C7" s="5"/>
      <c r="D7" s="5"/>
      <c r="E7" s="5"/>
      <c r="F7" s="5"/>
    </row>
    <row r="8" spans="2:6">
      <c r="B8" s="4" t="s">
        <v>7</v>
      </c>
      <c r="C8" s="4"/>
      <c r="D8" s="4"/>
      <c r="E8" s="4"/>
      <c r="F8" s="4"/>
    </row>
    <row r="9" spans="1:1">
      <c r="A9" s="6"/>
    </row>
    <row r="10" spans="1:1">
      <c r="A10" s="4" t="s">
        <v>8</v>
      </c>
    </row>
    <row r="12" ht="75" spans="1:7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</row>
    <row r="13" spans="1:7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ht="45" spans="1:7">
      <c r="A14" s="9" t="s">
        <v>16</v>
      </c>
      <c r="B14" s="10" t="s">
        <v>17</v>
      </c>
      <c r="C14" s="11" t="s">
        <v>18</v>
      </c>
      <c r="D14" s="8">
        <v>8</v>
      </c>
      <c r="E14" s="7">
        <f>9106/1000000</f>
        <v>0.009106</v>
      </c>
      <c r="F14" s="7">
        <f>9710/1000000</f>
        <v>0.00971</v>
      </c>
      <c r="G14" s="7">
        <v>1.435</v>
      </c>
    </row>
    <row r="15" ht="30" spans="1:7">
      <c r="A15" s="9" t="s">
        <v>19</v>
      </c>
      <c r="B15" s="10" t="s">
        <v>20</v>
      </c>
      <c r="C15" s="11" t="s">
        <v>21</v>
      </c>
      <c r="D15" s="8">
        <v>5</v>
      </c>
      <c r="E15" s="7">
        <f>95000/1000000</f>
        <v>0.095</v>
      </c>
      <c r="F15" s="7">
        <f>94917/1000000</f>
        <v>0.094917</v>
      </c>
      <c r="G15" s="7">
        <f>2.18-0.69</f>
        <v>1.49</v>
      </c>
    </row>
    <row r="16" ht="30" spans="1:7">
      <c r="A16" s="9" t="s">
        <v>19</v>
      </c>
      <c r="B16" s="10" t="s">
        <v>20</v>
      </c>
      <c r="C16" s="11" t="s">
        <v>22</v>
      </c>
      <c r="D16" s="8">
        <v>6</v>
      </c>
      <c r="E16" s="7">
        <f>12500/1000000</f>
        <v>0.0125</v>
      </c>
      <c r="F16" s="7">
        <f>12828/1000000</f>
        <v>0.012828</v>
      </c>
      <c r="G16" s="7">
        <f>G29-F16</f>
        <v>1.045662</v>
      </c>
    </row>
    <row r="17" ht="30" spans="1:7">
      <c r="A17" s="9" t="s">
        <v>19</v>
      </c>
      <c r="B17" s="10" t="s">
        <v>20</v>
      </c>
      <c r="C17" s="11" t="s">
        <v>23</v>
      </c>
      <c r="D17" s="8">
        <v>7</v>
      </c>
      <c r="E17" s="7">
        <f>2925/1000000</f>
        <v>0.002925</v>
      </c>
      <c r="F17" s="7">
        <f>437/1000000</f>
        <v>0.000437</v>
      </c>
      <c r="G17" s="7">
        <f t="shared" ref="G17:G23" si="0">E17-F17</f>
        <v>0.002488</v>
      </c>
    </row>
    <row r="18" ht="45" spans="1:7">
      <c r="A18" s="9" t="s">
        <v>24</v>
      </c>
      <c r="B18" s="10" t="s">
        <v>25</v>
      </c>
      <c r="C18" s="11" t="s">
        <v>18</v>
      </c>
      <c r="D18" s="8">
        <v>8</v>
      </c>
      <c r="E18" s="7">
        <f>9107/1000000</f>
        <v>0.009107</v>
      </c>
      <c r="F18" s="7">
        <f>9734/1000000</f>
        <v>0.009734</v>
      </c>
      <c r="G18" s="7">
        <f>G14-0.058</f>
        <v>1.377</v>
      </c>
    </row>
    <row r="19" ht="30" spans="1:7">
      <c r="A19" s="9" t="s">
        <v>24</v>
      </c>
      <c r="B19" s="10" t="s">
        <v>20</v>
      </c>
      <c r="C19" s="11" t="s">
        <v>26</v>
      </c>
      <c r="D19" s="8">
        <v>7</v>
      </c>
      <c r="E19" s="7">
        <f>2925/1000000</f>
        <v>0.002925</v>
      </c>
      <c r="F19" s="7">
        <f>592/1000000</f>
        <v>0.000592</v>
      </c>
      <c r="G19" s="7">
        <f t="shared" si="0"/>
        <v>0.002333</v>
      </c>
    </row>
    <row r="20" ht="30" spans="1:7">
      <c r="A20" s="9" t="s">
        <v>24</v>
      </c>
      <c r="B20" s="10" t="s">
        <v>20</v>
      </c>
      <c r="C20" s="11" t="s">
        <v>27</v>
      </c>
      <c r="D20" s="8">
        <v>7</v>
      </c>
      <c r="E20" s="7">
        <f>10440/1000000</f>
        <v>0.01044</v>
      </c>
      <c r="F20" s="7">
        <f>888/1000000</f>
        <v>0.000888</v>
      </c>
      <c r="G20" s="7">
        <f t="shared" si="0"/>
        <v>0.009552</v>
      </c>
    </row>
    <row r="21" ht="30" spans="1:7">
      <c r="A21" s="9" t="s">
        <v>24</v>
      </c>
      <c r="B21" s="10" t="s">
        <v>20</v>
      </c>
      <c r="C21" s="11" t="s">
        <v>28</v>
      </c>
      <c r="D21" s="8">
        <v>7</v>
      </c>
      <c r="E21" s="7">
        <f>4560/1000000</f>
        <v>0.00456</v>
      </c>
      <c r="F21" s="7">
        <f>1112/1000000</f>
        <v>0.001112</v>
      </c>
      <c r="G21" s="7">
        <f t="shared" si="0"/>
        <v>0.003448</v>
      </c>
    </row>
    <row r="22" ht="30" spans="1:7">
      <c r="A22" s="9" t="s">
        <v>29</v>
      </c>
      <c r="B22" s="10" t="s">
        <v>20</v>
      </c>
      <c r="C22" s="11" t="s">
        <v>30</v>
      </c>
      <c r="D22" s="8">
        <v>7</v>
      </c>
      <c r="E22" s="7">
        <f>4000/1000000</f>
        <v>0.004</v>
      </c>
      <c r="F22" s="7">
        <f>1013/1000000</f>
        <v>0.001013</v>
      </c>
      <c r="G22" s="7">
        <f t="shared" si="0"/>
        <v>0.002987</v>
      </c>
    </row>
    <row r="23" ht="30" spans="1:7">
      <c r="A23" s="9" t="s">
        <v>29</v>
      </c>
      <c r="B23" s="10" t="s">
        <v>20</v>
      </c>
      <c r="C23" s="11" t="s">
        <v>31</v>
      </c>
      <c r="D23" s="8">
        <v>5</v>
      </c>
      <c r="E23" s="7">
        <f>30000/1000000</f>
        <v>0.03</v>
      </c>
      <c r="F23" s="7">
        <f>18162/1000000</f>
        <v>0.018162</v>
      </c>
      <c r="G23" s="7">
        <f t="shared" si="0"/>
        <v>0.011838</v>
      </c>
    </row>
    <row r="24" ht="45" spans="1:7">
      <c r="A24" s="9" t="s">
        <v>29</v>
      </c>
      <c r="B24" s="10" t="s">
        <v>32</v>
      </c>
      <c r="C24" s="11" t="s">
        <v>18</v>
      </c>
      <c r="D24" s="8">
        <v>8</v>
      </c>
      <c r="E24" s="7">
        <f>9106/1000000</f>
        <v>0.009106</v>
      </c>
      <c r="F24" s="7">
        <f>9700/1000000</f>
        <v>0.0097</v>
      </c>
      <c r="G24" s="7">
        <f>G18-0.038</f>
        <v>1.339</v>
      </c>
    </row>
    <row r="25" ht="30" spans="1:7">
      <c r="A25" s="9" t="s">
        <v>29</v>
      </c>
      <c r="B25" s="10" t="s">
        <v>20</v>
      </c>
      <c r="C25" s="11" t="s">
        <v>33</v>
      </c>
      <c r="D25" s="8">
        <v>7</v>
      </c>
      <c r="E25" s="7">
        <f>2000/1000000</f>
        <v>0.002</v>
      </c>
      <c r="F25" s="7">
        <f>754/1000000</f>
        <v>0.000754</v>
      </c>
      <c r="G25" s="7">
        <f t="shared" ref="G25:G27" si="1">E25-F25</f>
        <v>0.001246</v>
      </c>
    </row>
    <row r="26" ht="30" spans="1:7">
      <c r="A26" s="9" t="s">
        <v>19</v>
      </c>
      <c r="B26" s="9" t="s">
        <v>20</v>
      </c>
      <c r="C26" s="11" t="s">
        <v>34</v>
      </c>
      <c r="D26" s="8">
        <v>7</v>
      </c>
      <c r="E26" s="7">
        <f>1100/1000000</f>
        <v>0.0011</v>
      </c>
      <c r="F26" s="7">
        <f>857/1000000</f>
        <v>0.000857</v>
      </c>
      <c r="G26" s="7">
        <f t="shared" si="1"/>
        <v>0.000243</v>
      </c>
    </row>
    <row r="27" ht="30" spans="1:7">
      <c r="A27" s="9" t="s">
        <v>19</v>
      </c>
      <c r="B27" s="9" t="s">
        <v>20</v>
      </c>
      <c r="C27" s="11" t="s">
        <v>35</v>
      </c>
      <c r="D27" s="8">
        <v>7</v>
      </c>
      <c r="E27" s="7">
        <f>1300/1000000</f>
        <v>0.0013</v>
      </c>
      <c r="F27" s="7">
        <f>1290/1000000</f>
        <v>0.00129</v>
      </c>
      <c r="G27" s="7">
        <f t="shared" si="1"/>
        <v>1e-5</v>
      </c>
    </row>
    <row r="28" ht="30" spans="1:7">
      <c r="A28" s="9" t="s">
        <v>29</v>
      </c>
      <c r="B28" s="9" t="s">
        <v>20</v>
      </c>
      <c r="C28" s="11" t="s">
        <v>36</v>
      </c>
      <c r="D28" s="8">
        <v>5</v>
      </c>
      <c r="E28" s="7">
        <f>130000/1000000</f>
        <v>0.13</v>
      </c>
      <c r="F28" s="7">
        <f>123297/1000000</f>
        <v>0.123297</v>
      </c>
      <c r="G28" s="7">
        <f>G24-F28</f>
        <v>1.215703</v>
      </c>
    </row>
    <row r="29" ht="30" spans="1:7">
      <c r="A29" s="9" t="s">
        <v>29</v>
      </c>
      <c r="B29" s="9" t="s">
        <v>20</v>
      </c>
      <c r="C29" s="11" t="s">
        <v>37</v>
      </c>
      <c r="D29" s="8">
        <v>5</v>
      </c>
      <c r="E29" s="7">
        <f>155000/1000000</f>
        <v>0.155</v>
      </c>
      <c r="F29" s="7">
        <f>157213/1000000</f>
        <v>0.157213</v>
      </c>
      <c r="G29" s="7">
        <f>G28-F29</f>
        <v>1.05849</v>
      </c>
    </row>
    <row r="30" ht="30" spans="1:7">
      <c r="A30" s="9" t="s">
        <v>24</v>
      </c>
      <c r="B30" s="9" t="s">
        <v>20</v>
      </c>
      <c r="C30" s="11" t="s">
        <v>38</v>
      </c>
      <c r="D30" s="8">
        <v>7</v>
      </c>
      <c r="E30" s="7">
        <f>4000/1000000</f>
        <v>0.004</v>
      </c>
      <c r="F30" s="7">
        <v>0</v>
      </c>
      <c r="G30" s="7">
        <f t="shared" ref="G30:G33" si="2">E30-F30</f>
        <v>0.004</v>
      </c>
    </row>
    <row r="31" ht="30" spans="1:7">
      <c r="A31" s="9" t="s">
        <v>24</v>
      </c>
      <c r="B31" s="9" t="s">
        <v>20</v>
      </c>
      <c r="C31" s="11" t="s">
        <v>39</v>
      </c>
      <c r="D31" s="8">
        <v>7</v>
      </c>
      <c r="E31" s="7">
        <f>5000/1000000</f>
        <v>0.005</v>
      </c>
      <c r="F31" s="7">
        <v>0</v>
      </c>
      <c r="G31" s="7">
        <f t="shared" si="2"/>
        <v>0.005</v>
      </c>
    </row>
    <row r="32" ht="30" spans="1:7">
      <c r="A32" s="9" t="s">
        <v>24</v>
      </c>
      <c r="B32" s="9" t="s">
        <v>20</v>
      </c>
      <c r="C32" s="11" t="s">
        <v>40</v>
      </c>
      <c r="D32" s="8">
        <v>7</v>
      </c>
      <c r="E32" s="7">
        <f>2000/1000000</f>
        <v>0.002</v>
      </c>
      <c r="F32" s="7">
        <v>0</v>
      </c>
      <c r="G32" s="7">
        <f t="shared" si="2"/>
        <v>0.002</v>
      </c>
    </row>
    <row r="33" ht="30" spans="1:7">
      <c r="A33" s="9" t="s">
        <v>24</v>
      </c>
      <c r="B33" s="9" t="s">
        <v>20</v>
      </c>
      <c r="C33" s="11" t="s">
        <v>41</v>
      </c>
      <c r="D33" s="8">
        <v>7</v>
      </c>
      <c r="E33" s="7">
        <f t="shared" ref="E33:E38" si="3">1625/1000000</f>
        <v>0.001625</v>
      </c>
      <c r="F33" s="7">
        <f>462/1000000</f>
        <v>0.000462</v>
      </c>
      <c r="G33" s="7">
        <f t="shared" si="2"/>
        <v>0.001163</v>
      </c>
    </row>
    <row r="34" ht="30" spans="1:7">
      <c r="A34" s="9" t="s">
        <v>24</v>
      </c>
      <c r="B34" s="9" t="s">
        <v>20</v>
      </c>
      <c r="C34" s="11" t="s">
        <v>36</v>
      </c>
      <c r="D34" s="8">
        <v>5</v>
      </c>
      <c r="E34" s="7">
        <f>130000/1000000</f>
        <v>0.13</v>
      </c>
      <c r="F34" s="7">
        <f>117200/1000000</f>
        <v>0.1172</v>
      </c>
      <c r="G34" s="7">
        <f>G14-F34</f>
        <v>1.3178</v>
      </c>
    </row>
    <row r="35" ht="30" spans="1:7">
      <c r="A35" s="9" t="s">
        <v>29</v>
      </c>
      <c r="B35" s="9" t="s">
        <v>20</v>
      </c>
      <c r="C35" s="11" t="s">
        <v>42</v>
      </c>
      <c r="D35" s="8">
        <v>7</v>
      </c>
      <c r="E35" s="7">
        <f t="shared" si="3"/>
        <v>0.001625</v>
      </c>
      <c r="F35" s="7">
        <f>1059/1000000</f>
        <v>0.001059</v>
      </c>
      <c r="G35" s="7">
        <f>G16-F35</f>
        <v>1.044603</v>
      </c>
    </row>
    <row r="36" ht="45" spans="1:7">
      <c r="A36" s="9" t="s">
        <v>24</v>
      </c>
      <c r="B36" s="9" t="s">
        <v>20</v>
      </c>
      <c r="C36" s="11" t="s">
        <v>43</v>
      </c>
      <c r="D36" s="8">
        <v>7</v>
      </c>
      <c r="E36" s="7">
        <f>7000/1000000</f>
        <v>0.007</v>
      </c>
      <c r="F36" s="7">
        <f>327/1000000</f>
        <v>0.000327</v>
      </c>
      <c r="G36" s="7">
        <f>G16-F36</f>
        <v>1.045335</v>
      </c>
    </row>
    <row r="37" ht="30" spans="1:7">
      <c r="A37" s="9" t="s">
        <v>44</v>
      </c>
      <c r="B37" s="9" t="s">
        <v>20</v>
      </c>
      <c r="C37" s="11" t="s">
        <v>45</v>
      </c>
      <c r="D37" s="8">
        <v>7</v>
      </c>
      <c r="E37" s="7">
        <f>9750/1000000</f>
        <v>0.00975</v>
      </c>
      <c r="F37" s="7">
        <f>2389/1000000</f>
        <v>0.002389</v>
      </c>
      <c r="G37" s="7">
        <f>G36-F37</f>
        <v>1.042946</v>
      </c>
    </row>
    <row r="38" ht="30" spans="1:7">
      <c r="A38" s="9" t="s">
        <v>44</v>
      </c>
      <c r="B38" s="9" t="s">
        <v>20</v>
      </c>
      <c r="C38" s="11" t="s">
        <v>46</v>
      </c>
      <c r="D38" s="8">
        <v>7</v>
      </c>
      <c r="E38" s="7">
        <f t="shared" si="3"/>
        <v>0.001625</v>
      </c>
      <c r="F38" s="7">
        <f>1234/1000000</f>
        <v>0.001234</v>
      </c>
      <c r="G38" s="7">
        <f>G37-F38</f>
        <v>1.041712</v>
      </c>
    </row>
  </sheetData>
  <mergeCells count="6">
    <mergeCell ref="F2:G2"/>
    <mergeCell ref="A4:G4"/>
    <mergeCell ref="B5:F5"/>
    <mergeCell ref="B6:F6"/>
    <mergeCell ref="B7:F7"/>
    <mergeCell ref="B8:F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Форма 2 на</vt:lpstr>
      <vt:lpstr>Форма 2 за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PTO</cp:lastModifiedBy>
  <dcterms:created xsi:type="dcterms:W3CDTF">2019-02-11T08:04:00Z</dcterms:created>
  <dcterms:modified xsi:type="dcterms:W3CDTF">2019-03-27T07:38:24Z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