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95" activeTab="1"/>
  </bookViews>
  <sheets>
    <sheet name="Форма 2 на" sheetId="1" r:id="rId1"/>
    <sheet name="Форма 2 за" sheetId="6" r:id="rId2"/>
  </sheets>
  <calcPr calcId="144525" refMode="R1C1"/>
</workbook>
</file>

<file path=xl/sharedStrings.xml><?xml version="1.0" encoding="utf-8"?>
<sst xmlns="http://schemas.openxmlformats.org/spreadsheetml/2006/main" count="48">
  <si>
    <t>Приложение 4</t>
  </si>
  <si>
    <t>к приказу ФАС России
от 18.01.2019 N 38/19</t>
  </si>
  <si>
    <t>Форма 6</t>
  </si>
  <si>
    <t>Информация
о наличии (отсутствии) технической возможности доступа
к регулируемым услугам по транспортировке газа
по газораспределительным сетям</t>
  </si>
  <si>
    <t>ООО "Туапсегоргаз"</t>
  </si>
  <si>
    <t xml:space="preserve"> (наименование субъекта естественной монополии)</t>
  </si>
  <si>
    <t>на январь 2019 года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</si>
  <si>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</si>
  <si>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</si>
  <si>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</si>
  <si>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</si>
  <si>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</si>
  <si>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</si>
  <si>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</si>
  <si>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</si>
  <si>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</si>
  <si>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ГШРП- 1 с.Ольгинка</t>
  </si>
  <si>
    <t>Население с. Ольгинка</t>
  </si>
  <si>
    <t>ООО "Газпром межрегионгаз Краснодар"</t>
  </si>
  <si>
    <t>ГШРП - 1 с.Ольгинка</t>
  </si>
  <si>
    <t>Граница раздела с сетью Потребителя</t>
  </si>
  <si>
    <t>АО "ОК "Орбита"</t>
  </si>
  <si>
    <t>ЗАО "Пансионат с лечение "Импульс"</t>
  </si>
  <si>
    <t xml:space="preserve">Куцова Л.В.  </t>
  </si>
  <si>
    <t>ГШРП - 1 пгт. Джубга</t>
  </si>
  <si>
    <t>Население пгт.Джубга</t>
  </si>
  <si>
    <t xml:space="preserve"> И.П. Мардиросян А.И. </t>
  </si>
  <si>
    <t xml:space="preserve">И.П. Оганисян М.С. </t>
  </si>
  <si>
    <t xml:space="preserve">ИП.. Недашковская С.А. </t>
  </si>
  <si>
    <t>ГШРП - 1пгт. Новомихайловский</t>
  </si>
  <si>
    <t xml:space="preserve">И.П. Кашанян П.М. </t>
  </si>
  <si>
    <t>ООО УК «Заречье»</t>
  </si>
  <si>
    <t>Население с.Лермонтово</t>
  </si>
  <si>
    <t>ИП Мушлян (кафе)</t>
  </si>
  <si>
    <t>ФЛ Покотило В.С.</t>
  </si>
  <si>
    <t>Айвазян Шушаник (магазин)</t>
  </si>
  <si>
    <t>Кот. БМК 3,5</t>
  </si>
  <si>
    <t>Кот. БМК 4,5</t>
  </si>
  <si>
    <t>Молчанова спал корп</t>
  </si>
  <si>
    <t>Оганова столовая</t>
  </si>
  <si>
    <t>Оганова админ корп</t>
  </si>
  <si>
    <t>Саркисова Лариса (Изумруд)</t>
  </si>
  <si>
    <t>Мачулина Е.Н. (гостевой дом)</t>
  </si>
  <si>
    <t xml:space="preserve"> ОАО АФ «Кубаньпассажиравтосервис»</t>
  </si>
  <si>
    <t>ГШРП - 1пгт. Джубга</t>
  </si>
  <si>
    <t>Пекарня Айрапетян А.П.</t>
  </si>
  <si>
    <t>Хачатрян О.В.</t>
  </si>
  <si>
    <t>за январь 2019 года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</si>
</sst>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6" fillId="2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1" fillId="2" borderId="4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opLeftCell="A7" workbookViewId="0">
      <selection activeCell="B11" sqref="B11"/>
    </sheetView>
  </sheetViews>
  <sheetFormatPr defaultColWidth="9.14285714285714" defaultRowHeight="15" outlineLevelCol="6"/>
  <cols>
    <col min="1" max="1" width="33.2857142857143" customWidth="1"/>
    <col min="2" max="2" width="19.4285714285714" customWidth="1"/>
    <col min="3" max="3" width="22.5714285714286" customWidth="1"/>
    <col min="4" max="4" width="16.5714285714286" customWidth="1"/>
    <col min="5" max="5" width="14.4285714285714" customWidth="1"/>
    <col min="6" max="6" width="20.4285714285714" customWidth="1"/>
    <col min="7" max="7" width="14.4285714285714" customWidth="1"/>
  </cols>
  <sheetData>
    <row r="1" spans="7:7">
      <c r="G1" t="s">
        <v>0</v>
      </c>
    </row>
    <row r="2" ht="32" customHeight="1" spans="6:7">
      <c r="F2" s="1" t="s">
        <v>1</v>
      </c>
      <c r="G2" s="1"/>
    </row>
    <row r="3" spans="7:7">
      <c r="G3" s="2" t="s">
        <v>2</v>
      </c>
    </row>
    <row r="4" ht="75" customHeight="1" spans="1:7">
      <c r="A4" s="3" t="s">
        <v>3</v>
      </c>
      <c r="B4" s="4"/>
      <c r="C4" s="4"/>
      <c r="D4" s="4"/>
      <c r="E4" s="4"/>
      <c r="F4" s="4"/>
      <c r="G4" s="4"/>
    </row>
    <row r="5" spans="2:7">
      <c r="B5" s="5" t="s">
        <v>4</v>
      </c>
      <c r="C5" s="5"/>
      <c r="D5" s="5"/>
      <c r="E5" s="5"/>
      <c r="F5" s="5"/>
      <c r="G5" s="2"/>
    </row>
    <row r="6" spans="2:7">
      <c r="B6" s="4" t="s">
        <v>5</v>
      </c>
      <c r="C6" s="4"/>
      <c r="D6" s="4"/>
      <c r="E6" s="4"/>
      <c r="F6" s="4"/>
      <c r="G6" s="2"/>
    </row>
    <row r="7" spans="2:6">
      <c r="B7" s="5" t="s">
        <v>6</v>
      </c>
      <c r="C7" s="5"/>
      <c r="D7" s="5"/>
      <c r="E7" s="5"/>
      <c r="F7" s="5"/>
    </row>
    <row r="8" spans="2:6">
      <c r="B8" s="4" t="s">
        <v>7</v>
      </c>
      <c r="C8" s="4"/>
      <c r="D8" s="4"/>
      <c r="E8" s="4"/>
      <c r="F8" s="4"/>
    </row>
    <row r="9" spans="1:1">
      <c r="A9" s="6"/>
    </row>
    <row r="10" spans="1:1">
      <c r="A10" s="4" t="s">
        <v>8</v>
      </c>
    </row>
    <row r="12" ht="75" spans="1:7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</row>
    <row r="13" spans="1:7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ht="45" spans="1:7">
      <c r="A14" s="9" t="s">
        <v>16</v>
      </c>
      <c r="B14" s="10" t="s">
        <v>17</v>
      </c>
      <c r="C14" s="11" t="s">
        <v>18</v>
      </c>
      <c r="D14" s="8">
        <v>8</v>
      </c>
      <c r="E14" s="7">
        <f>9106/1000000</f>
        <v>0.009106</v>
      </c>
      <c r="F14" s="7">
        <f>9700/1000000</f>
        <v>0.0097</v>
      </c>
      <c r="G14" s="7">
        <v>1.435</v>
      </c>
    </row>
    <row r="15" ht="30" spans="1:7">
      <c r="A15" s="9" t="s">
        <v>19</v>
      </c>
      <c r="B15" s="10" t="s">
        <v>20</v>
      </c>
      <c r="C15" s="11" t="s">
        <v>21</v>
      </c>
      <c r="D15" s="8">
        <v>5</v>
      </c>
      <c r="E15" s="7">
        <f>100000/1000000</f>
        <v>0.1</v>
      </c>
      <c r="F15" s="7">
        <f>115951/1000000</f>
        <v>0.115951</v>
      </c>
      <c r="G15" s="7">
        <f>2.18-0.69</f>
        <v>1.49</v>
      </c>
    </row>
    <row r="16" ht="30" spans="1:7">
      <c r="A16" s="9" t="s">
        <v>19</v>
      </c>
      <c r="B16" s="10" t="s">
        <v>20</v>
      </c>
      <c r="C16" s="11" t="s">
        <v>22</v>
      </c>
      <c r="D16" s="8">
        <v>6</v>
      </c>
      <c r="E16" s="7">
        <f>10000/1000000</f>
        <v>0.01</v>
      </c>
      <c r="F16" s="7">
        <f>10875/1000000</f>
        <v>0.010875</v>
      </c>
      <c r="G16" s="7">
        <f>G29-F16</f>
        <v>1.013233</v>
      </c>
    </row>
    <row r="17" ht="30" spans="1:7">
      <c r="A17" s="9" t="s">
        <v>19</v>
      </c>
      <c r="B17" s="10" t="s">
        <v>20</v>
      </c>
      <c r="C17" s="11" t="s">
        <v>23</v>
      </c>
      <c r="D17" s="8">
        <v>7</v>
      </c>
      <c r="E17" s="7">
        <f>5000/1000000</f>
        <v>0.005</v>
      </c>
      <c r="F17" s="7">
        <f>469/1000000</f>
        <v>0.000469</v>
      </c>
      <c r="G17" s="7">
        <f t="shared" ref="G17:G23" si="0">E17-F17</f>
        <v>0.004531</v>
      </c>
    </row>
    <row r="18" ht="45" spans="1:7">
      <c r="A18" s="9" t="s">
        <v>24</v>
      </c>
      <c r="B18" s="10" t="s">
        <v>25</v>
      </c>
      <c r="C18" s="11" t="s">
        <v>18</v>
      </c>
      <c r="D18" s="8">
        <v>8</v>
      </c>
      <c r="E18" s="7">
        <f>9107/1000000</f>
        <v>0.009107</v>
      </c>
      <c r="F18" s="7">
        <f>9699/1000000</f>
        <v>0.009699</v>
      </c>
      <c r="G18" s="7">
        <f>G14-0.058</f>
        <v>1.377</v>
      </c>
    </row>
    <row r="19" ht="30" spans="1:7">
      <c r="A19" s="9" t="s">
        <v>24</v>
      </c>
      <c r="B19" s="10" t="s">
        <v>20</v>
      </c>
      <c r="C19" s="11" t="s">
        <v>26</v>
      </c>
      <c r="D19" s="8">
        <v>7</v>
      </c>
      <c r="E19" s="7">
        <f>3250/1000000</f>
        <v>0.00325</v>
      </c>
      <c r="F19" s="7">
        <f>669/1000000</f>
        <v>0.000669</v>
      </c>
      <c r="G19" s="7">
        <f t="shared" si="0"/>
        <v>0.002581</v>
      </c>
    </row>
    <row r="20" ht="30" spans="1:7">
      <c r="A20" s="9" t="s">
        <v>24</v>
      </c>
      <c r="B20" s="10" t="s">
        <v>20</v>
      </c>
      <c r="C20" s="11" t="s">
        <v>27</v>
      </c>
      <c r="D20" s="8">
        <v>7</v>
      </c>
      <c r="E20" s="7">
        <f>12000/1000000</f>
        <v>0.012</v>
      </c>
      <c r="F20" s="7">
        <f>1426/1000000</f>
        <v>0.001426</v>
      </c>
      <c r="G20" s="7">
        <f t="shared" si="0"/>
        <v>0.010574</v>
      </c>
    </row>
    <row r="21" ht="30" spans="1:7">
      <c r="A21" s="9" t="s">
        <v>24</v>
      </c>
      <c r="B21" s="10" t="s">
        <v>20</v>
      </c>
      <c r="C21" s="11" t="s">
        <v>28</v>
      </c>
      <c r="D21" s="8">
        <v>7</v>
      </c>
      <c r="E21" s="7">
        <f>3900/1000000</f>
        <v>0.0039</v>
      </c>
      <c r="F21" s="7">
        <f>1337/1000000</f>
        <v>0.001337</v>
      </c>
      <c r="G21" s="7">
        <f t="shared" si="0"/>
        <v>0.002563</v>
      </c>
    </row>
    <row r="22" ht="30" spans="1:7">
      <c r="A22" s="9" t="s">
        <v>29</v>
      </c>
      <c r="B22" s="10" t="s">
        <v>20</v>
      </c>
      <c r="C22" s="11" t="s">
        <v>30</v>
      </c>
      <c r="D22" s="8">
        <v>7</v>
      </c>
      <c r="E22" s="7">
        <f>4000/1000000</f>
        <v>0.004</v>
      </c>
      <c r="F22" s="7">
        <f>969/1000000</f>
        <v>0.000969</v>
      </c>
      <c r="G22" s="7">
        <f t="shared" si="0"/>
        <v>0.003031</v>
      </c>
    </row>
    <row r="23" ht="30" spans="1:7">
      <c r="A23" s="9" t="s">
        <v>29</v>
      </c>
      <c r="B23" s="10" t="s">
        <v>20</v>
      </c>
      <c r="C23" s="11" t="s">
        <v>31</v>
      </c>
      <c r="D23" s="8">
        <v>5</v>
      </c>
      <c r="E23" s="7">
        <f>32000/1000000</f>
        <v>0.032</v>
      </c>
      <c r="F23" s="7">
        <f>18654/1000000</f>
        <v>0.018654</v>
      </c>
      <c r="G23" s="7">
        <f t="shared" si="0"/>
        <v>0.013346</v>
      </c>
    </row>
    <row r="24" ht="45" spans="1:7">
      <c r="A24" s="9" t="s">
        <v>29</v>
      </c>
      <c r="B24" s="10" t="s">
        <v>32</v>
      </c>
      <c r="C24" s="11" t="s">
        <v>18</v>
      </c>
      <c r="D24" s="8">
        <v>8</v>
      </c>
      <c r="E24" s="7">
        <f>9106/1000000</f>
        <v>0.009106</v>
      </c>
      <c r="F24" s="7">
        <f>9700/1000000</f>
        <v>0.0097</v>
      </c>
      <c r="G24" s="7">
        <f>G18-0.038</f>
        <v>1.339</v>
      </c>
    </row>
    <row r="25" ht="30" spans="1:7">
      <c r="A25" s="9" t="s">
        <v>29</v>
      </c>
      <c r="B25" s="10" t="s">
        <v>20</v>
      </c>
      <c r="C25" s="11" t="s">
        <v>33</v>
      </c>
      <c r="D25" s="8">
        <v>7</v>
      </c>
      <c r="E25" s="7">
        <f>2000/1000000</f>
        <v>0.002</v>
      </c>
      <c r="F25" s="7">
        <f>892/1000000</f>
        <v>0.000892</v>
      </c>
      <c r="G25" s="7">
        <f t="shared" ref="G25:G27" si="1">E25-F25</f>
        <v>0.001108</v>
      </c>
    </row>
    <row r="26" ht="30" spans="1:7">
      <c r="A26" s="9" t="s">
        <v>19</v>
      </c>
      <c r="B26" s="9" t="s">
        <v>20</v>
      </c>
      <c r="C26" s="11" t="s">
        <v>34</v>
      </c>
      <c r="D26" s="8">
        <v>7</v>
      </c>
      <c r="E26" s="7">
        <f>1300/1000000</f>
        <v>0.0013</v>
      </c>
      <c r="F26" s="7">
        <f>1291/1000000</f>
        <v>0.001291</v>
      </c>
      <c r="G26" s="7">
        <f t="shared" si="1"/>
        <v>8.99999999999989e-6</v>
      </c>
    </row>
    <row r="27" ht="30" spans="1:7">
      <c r="A27" s="9" t="s">
        <v>19</v>
      </c>
      <c r="B27" s="9" t="s">
        <v>20</v>
      </c>
      <c r="C27" s="11" t="s">
        <v>35</v>
      </c>
      <c r="D27" s="8">
        <v>7</v>
      </c>
      <c r="E27" s="7">
        <f>1625/1000000</f>
        <v>0.001625</v>
      </c>
      <c r="F27" s="7">
        <f>1003/1000000</f>
        <v>0.001003</v>
      </c>
      <c r="G27" s="7">
        <f t="shared" si="1"/>
        <v>0.000622</v>
      </c>
    </row>
    <row r="28" ht="30" spans="1:7">
      <c r="A28" s="9" t="s">
        <v>29</v>
      </c>
      <c r="B28" s="9" t="s">
        <v>20</v>
      </c>
      <c r="C28" s="11" t="s">
        <v>36</v>
      </c>
      <c r="D28" s="8">
        <v>5</v>
      </c>
      <c r="E28" s="7">
        <f>160000/1000000</f>
        <v>0.16</v>
      </c>
      <c r="F28" s="7">
        <f>139758/1000000</f>
        <v>0.139758</v>
      </c>
      <c r="G28" s="7">
        <f>G24-F28</f>
        <v>1.199242</v>
      </c>
    </row>
    <row r="29" ht="30" spans="1:7">
      <c r="A29" s="9" t="s">
        <v>29</v>
      </c>
      <c r="B29" s="9" t="s">
        <v>20</v>
      </c>
      <c r="C29" s="11" t="s">
        <v>37</v>
      </c>
      <c r="D29" s="8">
        <v>5</v>
      </c>
      <c r="E29" s="7">
        <f>185000/1000000</f>
        <v>0.185</v>
      </c>
      <c r="F29" s="7">
        <f>175134/1000000</f>
        <v>0.175134</v>
      </c>
      <c r="G29" s="7">
        <f>G28-F29</f>
        <v>1.024108</v>
      </c>
    </row>
    <row r="30" ht="30" spans="1:7">
      <c r="A30" s="9" t="s">
        <v>24</v>
      </c>
      <c r="B30" s="9" t="s">
        <v>20</v>
      </c>
      <c r="C30" s="11" t="s">
        <v>38</v>
      </c>
      <c r="D30" s="8">
        <v>7</v>
      </c>
      <c r="E30" s="7">
        <f>4000/1000000</f>
        <v>0.004</v>
      </c>
      <c r="F30" s="7">
        <v>0</v>
      </c>
      <c r="G30" s="7">
        <f t="shared" ref="G30:G33" si="2">E30-F30</f>
        <v>0.004</v>
      </c>
    </row>
    <row r="31" ht="30" spans="1:7">
      <c r="A31" s="9" t="s">
        <v>24</v>
      </c>
      <c r="B31" s="9" t="s">
        <v>20</v>
      </c>
      <c r="C31" s="11" t="s">
        <v>39</v>
      </c>
      <c r="D31" s="8">
        <v>7</v>
      </c>
      <c r="E31" s="7">
        <f>5000/1000000</f>
        <v>0.005</v>
      </c>
      <c r="F31" s="7">
        <v>0</v>
      </c>
      <c r="G31" s="7">
        <f t="shared" si="2"/>
        <v>0.005</v>
      </c>
    </row>
    <row r="32" ht="30" spans="1:7">
      <c r="A32" s="9" t="s">
        <v>24</v>
      </c>
      <c r="B32" s="9" t="s">
        <v>20</v>
      </c>
      <c r="C32" s="11" t="s">
        <v>40</v>
      </c>
      <c r="D32" s="8">
        <v>7</v>
      </c>
      <c r="E32" s="7">
        <f>3000/1000000</f>
        <v>0.003</v>
      </c>
      <c r="F32" s="7">
        <v>0</v>
      </c>
      <c r="G32" s="7">
        <f t="shared" si="2"/>
        <v>0.003</v>
      </c>
    </row>
    <row r="33" ht="30" spans="1:7">
      <c r="A33" s="9" t="s">
        <v>24</v>
      </c>
      <c r="B33" s="9" t="s">
        <v>20</v>
      </c>
      <c r="C33" s="11" t="s">
        <v>41</v>
      </c>
      <c r="D33" s="8">
        <v>7</v>
      </c>
      <c r="E33" s="7">
        <f>1625/1000000</f>
        <v>0.001625</v>
      </c>
      <c r="F33" s="7">
        <f>871/1000000</f>
        <v>0.000871</v>
      </c>
      <c r="G33" s="7">
        <f t="shared" si="2"/>
        <v>0.000754</v>
      </c>
    </row>
    <row r="34" ht="30" spans="1:7">
      <c r="A34" s="9" t="s">
        <v>24</v>
      </c>
      <c r="B34" s="9" t="s">
        <v>20</v>
      </c>
      <c r="C34" s="11" t="s">
        <v>36</v>
      </c>
      <c r="D34" s="8">
        <v>5</v>
      </c>
      <c r="E34" s="7">
        <f>150000/1000000</f>
        <v>0.15</v>
      </c>
      <c r="F34" s="7">
        <f>147198/1000000</f>
        <v>0.147198</v>
      </c>
      <c r="G34" s="7">
        <f>G14-F34</f>
        <v>1.287802</v>
      </c>
    </row>
    <row r="35" ht="30" spans="1:7">
      <c r="A35" s="9" t="s">
        <v>29</v>
      </c>
      <c r="B35" s="9" t="s">
        <v>20</v>
      </c>
      <c r="C35" s="11" t="s">
        <v>42</v>
      </c>
      <c r="D35" s="8">
        <v>7</v>
      </c>
      <c r="E35" s="7">
        <f>1950/1000000</f>
        <v>0.00195</v>
      </c>
      <c r="F35" s="7">
        <f>591/1000000</f>
        <v>0.000591</v>
      </c>
      <c r="G35" s="7">
        <f>G16-F35</f>
        <v>1.012642</v>
      </c>
    </row>
    <row r="36" ht="45" spans="1:7">
      <c r="A36" s="9" t="s">
        <v>24</v>
      </c>
      <c r="B36" s="9" t="s">
        <v>20</v>
      </c>
      <c r="C36" s="11" t="s">
        <v>43</v>
      </c>
      <c r="D36" s="8">
        <v>7</v>
      </c>
      <c r="E36" s="7">
        <f>7000/1000000</f>
        <v>0.007</v>
      </c>
      <c r="F36" s="7">
        <f>247/1000000</f>
        <v>0.000247</v>
      </c>
      <c r="G36" s="7">
        <f>G16-F36</f>
        <v>1.012986</v>
      </c>
    </row>
    <row r="37" ht="30" spans="1:7">
      <c r="A37" s="9" t="s">
        <v>44</v>
      </c>
      <c r="B37" s="9" t="s">
        <v>20</v>
      </c>
      <c r="C37" s="11" t="s">
        <v>45</v>
      </c>
      <c r="D37" s="8">
        <v>7</v>
      </c>
      <c r="E37" s="7">
        <f>20000/1000000</f>
        <v>0.02</v>
      </c>
      <c r="F37" s="7">
        <f>3211/1000000</f>
        <v>0.003211</v>
      </c>
      <c r="G37" s="7">
        <f>G36-F37</f>
        <v>1.009775</v>
      </c>
    </row>
    <row r="38" ht="30" spans="1:7">
      <c r="A38" s="9" t="s">
        <v>44</v>
      </c>
      <c r="B38" s="9" t="s">
        <v>20</v>
      </c>
      <c r="C38" s="11" t="s">
        <v>46</v>
      </c>
      <c r="D38" s="8">
        <v>7</v>
      </c>
      <c r="E38" s="7">
        <f>1950/1000000</f>
        <v>0.00195</v>
      </c>
      <c r="F38" s="7">
        <f>1895/1000000</f>
        <v>0.001895</v>
      </c>
      <c r="G38" s="7">
        <f>G37-F38</f>
        <v>1.00788</v>
      </c>
    </row>
  </sheetData>
  <mergeCells count="6">
    <mergeCell ref="F2:G2"/>
    <mergeCell ref="A4:G4"/>
    <mergeCell ref="B5:F5"/>
    <mergeCell ref="B6:F6"/>
    <mergeCell ref="B7:F7"/>
    <mergeCell ref="B8:F8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I21" sqref="I21"/>
    </sheetView>
  </sheetViews>
  <sheetFormatPr defaultColWidth="9.14285714285714" defaultRowHeight="15" outlineLevelCol="6"/>
  <cols>
    <col min="1" max="1" width="21.7142857142857" customWidth="1"/>
    <col min="2" max="2" width="23" customWidth="1"/>
    <col min="3" max="3" width="24.7142857142857" customWidth="1"/>
    <col min="4" max="4" width="16.5714285714286" customWidth="1"/>
    <col min="5" max="5" width="14.4285714285714" customWidth="1"/>
    <col min="6" max="6" width="20.4285714285714" customWidth="1"/>
    <col min="7" max="7" width="14.4285714285714" customWidth="1"/>
  </cols>
  <sheetData>
    <row r="1" spans="7:7">
      <c r="G1" t="s">
        <v>0</v>
      </c>
    </row>
    <row r="2" ht="32" customHeight="1" spans="6:7">
      <c r="F2" s="1" t="s">
        <v>1</v>
      </c>
      <c r="G2" s="1"/>
    </row>
    <row r="3" spans="7:7">
      <c r="G3" s="2" t="s">
        <v>2</v>
      </c>
    </row>
    <row r="4" ht="75" customHeight="1" spans="1:7">
      <c r="A4" s="3" t="s">
        <v>3</v>
      </c>
      <c r="B4" s="4"/>
      <c r="C4" s="4"/>
      <c r="D4" s="4"/>
      <c r="E4" s="4"/>
      <c r="F4" s="4"/>
      <c r="G4" s="4"/>
    </row>
    <row r="5" spans="2:7">
      <c r="B5" s="5" t="s">
        <v>4</v>
      </c>
      <c r="C5" s="5"/>
      <c r="D5" s="5"/>
      <c r="E5" s="5"/>
      <c r="F5" s="5"/>
      <c r="G5" s="2"/>
    </row>
    <row r="6" spans="2:7">
      <c r="B6" s="4" t="s">
        <v>5</v>
      </c>
      <c r="C6" s="4"/>
      <c r="D6" s="4"/>
      <c r="E6" s="4"/>
      <c r="F6" s="4"/>
      <c r="G6" s="2"/>
    </row>
    <row r="7" spans="2:6">
      <c r="B7" s="5" t="s">
        <v>47</v>
      </c>
      <c r="C7" s="5"/>
      <c r="D7" s="5"/>
      <c r="E7" s="5"/>
      <c r="F7" s="5"/>
    </row>
    <row r="8" spans="2:6">
      <c r="B8" s="4" t="s">
        <v>7</v>
      </c>
      <c r="C8" s="4"/>
      <c r="D8" s="4"/>
      <c r="E8" s="4"/>
      <c r="F8" s="4"/>
    </row>
    <row r="9" spans="1:1">
      <c r="A9" s="6"/>
    </row>
    <row r="10" spans="1:1">
      <c r="A10" s="4" t="s">
        <v>8</v>
      </c>
    </row>
    <row r="12" ht="75" spans="1:7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7" t="s">
        <v>15</v>
      </c>
    </row>
    <row r="13" spans="1:7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</row>
    <row r="14" ht="30" spans="1:7">
      <c r="A14" s="9" t="s">
        <v>16</v>
      </c>
      <c r="B14" s="10" t="s">
        <v>17</v>
      </c>
      <c r="C14" s="11" t="s">
        <v>18</v>
      </c>
      <c r="D14" s="8">
        <v>8</v>
      </c>
      <c r="E14" s="7">
        <f>9106/1000000</f>
        <v>0.009106</v>
      </c>
      <c r="F14" s="7">
        <f>9700/1000000</f>
        <v>0.0097</v>
      </c>
      <c r="G14" s="7">
        <f>G15-0.055</f>
        <v>1.435</v>
      </c>
    </row>
    <row r="15" ht="30" spans="1:7">
      <c r="A15" s="9" t="s">
        <v>19</v>
      </c>
      <c r="B15" s="10" t="s">
        <v>20</v>
      </c>
      <c r="C15" s="11" t="s">
        <v>21</v>
      </c>
      <c r="D15" s="8">
        <v>5</v>
      </c>
      <c r="E15" s="7">
        <f>100000/1000000</f>
        <v>0.1</v>
      </c>
      <c r="F15" s="7">
        <f>115951/1000000</f>
        <v>0.115951</v>
      </c>
      <c r="G15" s="7">
        <f>2.18-0.69</f>
        <v>1.49</v>
      </c>
    </row>
    <row r="16" ht="30" spans="1:7">
      <c r="A16" s="9" t="s">
        <v>19</v>
      </c>
      <c r="B16" s="10" t="s">
        <v>20</v>
      </c>
      <c r="C16" s="11" t="s">
        <v>22</v>
      </c>
      <c r="D16" s="8">
        <v>6</v>
      </c>
      <c r="E16" s="7">
        <f>10000/1000000</f>
        <v>0.01</v>
      </c>
      <c r="F16" s="7">
        <f>10875/1000000</f>
        <v>0.010875</v>
      </c>
      <c r="G16" s="7">
        <f>G29-F16</f>
        <v>1.013233</v>
      </c>
    </row>
    <row r="17" ht="30" spans="1:7">
      <c r="A17" s="9" t="s">
        <v>19</v>
      </c>
      <c r="B17" s="10" t="s">
        <v>20</v>
      </c>
      <c r="C17" s="11" t="s">
        <v>23</v>
      </c>
      <c r="D17" s="8">
        <v>7</v>
      </c>
      <c r="E17" s="7">
        <f>5000/1000000</f>
        <v>0.005</v>
      </c>
      <c r="F17" s="7">
        <f>469/1000000</f>
        <v>0.000469</v>
      </c>
      <c r="G17" s="7">
        <f t="shared" ref="G17:G23" si="0">E17-F17</f>
        <v>0.004531</v>
      </c>
    </row>
    <row r="18" ht="30" spans="1:7">
      <c r="A18" s="9" t="s">
        <v>24</v>
      </c>
      <c r="B18" s="10" t="s">
        <v>25</v>
      </c>
      <c r="C18" s="11" t="s">
        <v>18</v>
      </c>
      <c r="D18" s="8">
        <v>8</v>
      </c>
      <c r="E18" s="7">
        <f>9107/1000000</f>
        <v>0.009107</v>
      </c>
      <c r="F18" s="7">
        <f>9699/1000000</f>
        <v>0.009699</v>
      </c>
      <c r="G18" s="7">
        <f>G14-0.058</f>
        <v>1.377</v>
      </c>
    </row>
    <row r="19" ht="30" spans="1:7">
      <c r="A19" s="9" t="s">
        <v>24</v>
      </c>
      <c r="B19" s="10" t="s">
        <v>20</v>
      </c>
      <c r="C19" s="11" t="s">
        <v>26</v>
      </c>
      <c r="D19" s="8">
        <v>7</v>
      </c>
      <c r="E19" s="7">
        <f>3250/1000000</f>
        <v>0.00325</v>
      </c>
      <c r="F19" s="7">
        <f>669/1000000</f>
        <v>0.000669</v>
      </c>
      <c r="G19" s="7">
        <f t="shared" si="0"/>
        <v>0.002581</v>
      </c>
    </row>
    <row r="20" ht="30" spans="1:7">
      <c r="A20" s="9" t="s">
        <v>24</v>
      </c>
      <c r="B20" s="10" t="s">
        <v>20</v>
      </c>
      <c r="C20" s="11" t="s">
        <v>27</v>
      </c>
      <c r="D20" s="8">
        <v>7</v>
      </c>
      <c r="E20" s="7">
        <f>12000/1000000</f>
        <v>0.012</v>
      </c>
      <c r="F20" s="7">
        <f>1426/1000000</f>
        <v>0.001426</v>
      </c>
      <c r="G20" s="7">
        <f t="shared" si="0"/>
        <v>0.010574</v>
      </c>
    </row>
    <row r="21" ht="30" spans="1:7">
      <c r="A21" s="9" t="s">
        <v>24</v>
      </c>
      <c r="B21" s="10" t="s">
        <v>20</v>
      </c>
      <c r="C21" s="11" t="s">
        <v>28</v>
      </c>
      <c r="D21" s="8">
        <v>7</v>
      </c>
      <c r="E21" s="7">
        <f>3900/1000000</f>
        <v>0.0039</v>
      </c>
      <c r="F21" s="7">
        <f>1337/1000000</f>
        <v>0.001337</v>
      </c>
      <c r="G21" s="7">
        <f t="shared" si="0"/>
        <v>0.002563</v>
      </c>
    </row>
    <row r="22" ht="30" spans="1:7">
      <c r="A22" s="9" t="s">
        <v>29</v>
      </c>
      <c r="B22" s="10" t="s">
        <v>20</v>
      </c>
      <c r="C22" s="11" t="s">
        <v>30</v>
      </c>
      <c r="D22" s="8">
        <v>7</v>
      </c>
      <c r="E22" s="7">
        <f>4000/1000000</f>
        <v>0.004</v>
      </c>
      <c r="F22" s="7">
        <f>969/1000000</f>
        <v>0.000969</v>
      </c>
      <c r="G22" s="7">
        <f t="shared" si="0"/>
        <v>0.003031</v>
      </c>
    </row>
    <row r="23" ht="30" spans="1:7">
      <c r="A23" s="9" t="s">
        <v>29</v>
      </c>
      <c r="B23" s="10" t="s">
        <v>20</v>
      </c>
      <c r="C23" s="11" t="s">
        <v>31</v>
      </c>
      <c r="D23" s="8">
        <v>5</v>
      </c>
      <c r="E23" s="7">
        <f>32000/1000000</f>
        <v>0.032</v>
      </c>
      <c r="F23" s="7">
        <f>18654/1000000</f>
        <v>0.018654</v>
      </c>
      <c r="G23" s="7">
        <f t="shared" si="0"/>
        <v>0.013346</v>
      </c>
    </row>
    <row r="24" ht="30" spans="1:7">
      <c r="A24" s="9" t="s">
        <v>29</v>
      </c>
      <c r="B24" s="10" t="s">
        <v>32</v>
      </c>
      <c r="C24" s="11" t="s">
        <v>18</v>
      </c>
      <c r="D24" s="8">
        <v>8</v>
      </c>
      <c r="E24" s="7">
        <f>9106/1000000</f>
        <v>0.009106</v>
      </c>
      <c r="F24" s="7">
        <f>9700/1000000</f>
        <v>0.0097</v>
      </c>
      <c r="G24" s="7">
        <f>G18-0.038</f>
        <v>1.339</v>
      </c>
    </row>
    <row r="25" ht="30" spans="1:7">
      <c r="A25" s="9" t="s">
        <v>29</v>
      </c>
      <c r="B25" s="10" t="s">
        <v>20</v>
      </c>
      <c r="C25" s="11" t="s">
        <v>33</v>
      </c>
      <c r="D25" s="8">
        <v>7</v>
      </c>
      <c r="E25" s="7">
        <f>2000/1000000</f>
        <v>0.002</v>
      </c>
      <c r="F25" s="7">
        <f>892/1000000</f>
        <v>0.000892</v>
      </c>
      <c r="G25" s="7">
        <f t="shared" ref="G25:G27" si="1">E25-F25</f>
        <v>0.001108</v>
      </c>
    </row>
    <row r="26" ht="30" spans="1:7">
      <c r="A26" s="9" t="s">
        <v>19</v>
      </c>
      <c r="B26" s="9" t="s">
        <v>20</v>
      </c>
      <c r="C26" s="11" t="s">
        <v>34</v>
      </c>
      <c r="D26" s="8">
        <v>7</v>
      </c>
      <c r="E26" s="7">
        <f>1300/1000000</f>
        <v>0.0013</v>
      </c>
      <c r="F26" s="7">
        <f>1291/1000000</f>
        <v>0.001291</v>
      </c>
      <c r="G26" s="7">
        <f t="shared" si="1"/>
        <v>8.99999999999989e-6</v>
      </c>
    </row>
    <row r="27" ht="30" spans="1:7">
      <c r="A27" s="9" t="s">
        <v>19</v>
      </c>
      <c r="B27" s="9" t="s">
        <v>20</v>
      </c>
      <c r="C27" s="11" t="s">
        <v>35</v>
      </c>
      <c r="D27" s="8">
        <v>7</v>
      </c>
      <c r="E27" s="7">
        <f>1625/1000000</f>
        <v>0.001625</v>
      </c>
      <c r="F27" s="7">
        <f>1003/1000000</f>
        <v>0.001003</v>
      </c>
      <c r="G27" s="7">
        <f t="shared" si="1"/>
        <v>0.000622</v>
      </c>
    </row>
    <row r="28" ht="30" spans="1:7">
      <c r="A28" s="9" t="s">
        <v>29</v>
      </c>
      <c r="B28" s="9" t="s">
        <v>20</v>
      </c>
      <c r="C28" s="11" t="s">
        <v>36</v>
      </c>
      <c r="D28" s="8">
        <v>5</v>
      </c>
      <c r="E28" s="7">
        <f>160000/1000000</f>
        <v>0.16</v>
      </c>
      <c r="F28" s="7">
        <f>139758/1000000</f>
        <v>0.139758</v>
      </c>
      <c r="G28" s="7">
        <f>G24-F28</f>
        <v>1.199242</v>
      </c>
    </row>
    <row r="29" ht="30" spans="1:7">
      <c r="A29" s="9" t="s">
        <v>29</v>
      </c>
      <c r="B29" s="9" t="s">
        <v>20</v>
      </c>
      <c r="C29" s="11" t="s">
        <v>37</v>
      </c>
      <c r="D29" s="8">
        <v>5</v>
      </c>
      <c r="E29" s="7">
        <f>185000/1000000</f>
        <v>0.185</v>
      </c>
      <c r="F29" s="7">
        <f>175134/1000000</f>
        <v>0.175134</v>
      </c>
      <c r="G29" s="7">
        <f>G28-F29</f>
        <v>1.024108</v>
      </c>
    </row>
    <row r="30" ht="30" spans="1:7">
      <c r="A30" s="9" t="s">
        <v>24</v>
      </c>
      <c r="B30" s="9" t="s">
        <v>20</v>
      </c>
      <c r="C30" s="11" t="s">
        <v>38</v>
      </c>
      <c r="D30" s="8">
        <v>7</v>
      </c>
      <c r="E30" s="7">
        <f>4000/1000000</f>
        <v>0.004</v>
      </c>
      <c r="F30" s="7">
        <v>0</v>
      </c>
      <c r="G30" s="7">
        <f t="shared" ref="G30:G33" si="2">E30-F30</f>
        <v>0.004</v>
      </c>
    </row>
    <row r="31" ht="30" spans="1:7">
      <c r="A31" s="9" t="s">
        <v>24</v>
      </c>
      <c r="B31" s="9" t="s">
        <v>20</v>
      </c>
      <c r="C31" s="11" t="s">
        <v>39</v>
      </c>
      <c r="D31" s="8">
        <v>7</v>
      </c>
      <c r="E31" s="7">
        <f>5000/1000000</f>
        <v>0.005</v>
      </c>
      <c r="F31" s="7">
        <v>0</v>
      </c>
      <c r="G31" s="7">
        <f t="shared" si="2"/>
        <v>0.005</v>
      </c>
    </row>
    <row r="32" ht="30" spans="1:7">
      <c r="A32" s="9" t="s">
        <v>24</v>
      </c>
      <c r="B32" s="9" t="s">
        <v>20</v>
      </c>
      <c r="C32" s="11" t="s">
        <v>40</v>
      </c>
      <c r="D32" s="8">
        <v>7</v>
      </c>
      <c r="E32" s="7">
        <f>3000/1000000</f>
        <v>0.003</v>
      </c>
      <c r="F32" s="7">
        <v>0</v>
      </c>
      <c r="G32" s="7">
        <f t="shared" si="2"/>
        <v>0.003</v>
      </c>
    </row>
    <row r="33" ht="30" spans="1:7">
      <c r="A33" s="9" t="s">
        <v>24</v>
      </c>
      <c r="B33" s="9" t="s">
        <v>20</v>
      </c>
      <c r="C33" s="11" t="s">
        <v>41</v>
      </c>
      <c r="D33" s="8">
        <v>7</v>
      </c>
      <c r="E33" s="7">
        <f>1625/1000000</f>
        <v>0.001625</v>
      </c>
      <c r="F33" s="7">
        <f>871/1000000</f>
        <v>0.000871</v>
      </c>
      <c r="G33" s="7">
        <f t="shared" si="2"/>
        <v>0.000754</v>
      </c>
    </row>
    <row r="34" ht="30" spans="1:7">
      <c r="A34" s="9" t="s">
        <v>24</v>
      </c>
      <c r="B34" s="9" t="s">
        <v>20</v>
      </c>
      <c r="C34" s="11" t="s">
        <v>36</v>
      </c>
      <c r="D34" s="8">
        <v>5</v>
      </c>
      <c r="E34" s="7">
        <f>150000/1000000</f>
        <v>0.15</v>
      </c>
      <c r="F34" s="7">
        <f>147198/1000000</f>
        <v>0.147198</v>
      </c>
      <c r="G34" s="7">
        <f>G14-F34</f>
        <v>1.287802</v>
      </c>
    </row>
    <row r="35" ht="30" spans="1:7">
      <c r="A35" s="9" t="s">
        <v>29</v>
      </c>
      <c r="B35" s="9" t="s">
        <v>20</v>
      </c>
      <c r="C35" s="11" t="s">
        <v>42</v>
      </c>
      <c r="D35" s="8">
        <v>7</v>
      </c>
      <c r="E35" s="7">
        <f>1950/1000000</f>
        <v>0.00195</v>
      </c>
      <c r="F35" s="7">
        <f>591/1000000</f>
        <v>0.000591</v>
      </c>
      <c r="G35" s="7">
        <f>G16-F35</f>
        <v>1.012642</v>
      </c>
    </row>
    <row r="36" ht="45" spans="1:7">
      <c r="A36" s="9" t="s">
        <v>24</v>
      </c>
      <c r="B36" s="9" t="s">
        <v>20</v>
      </c>
      <c r="C36" s="11" t="s">
        <v>43</v>
      </c>
      <c r="D36" s="8">
        <v>7</v>
      </c>
      <c r="E36" s="7">
        <f>7000/1000000</f>
        <v>0.007</v>
      </c>
      <c r="F36" s="7">
        <f>247/1000000</f>
        <v>0.000247</v>
      </c>
      <c r="G36" s="7">
        <f>G16-F36</f>
        <v>1.012986</v>
      </c>
    </row>
    <row r="37" ht="30" spans="1:7">
      <c r="A37" s="9" t="s">
        <v>44</v>
      </c>
      <c r="B37" s="9" t="s">
        <v>20</v>
      </c>
      <c r="C37" s="11" t="s">
        <v>45</v>
      </c>
      <c r="D37" s="8">
        <v>7</v>
      </c>
      <c r="E37" s="7">
        <f>20000/1000000</f>
        <v>0.02</v>
      </c>
      <c r="F37" s="7">
        <f>3211/1000000</f>
        <v>0.003211</v>
      </c>
      <c r="G37" s="7">
        <f>G36-F37</f>
        <v>1.009775</v>
      </c>
    </row>
    <row r="38" ht="30" spans="1:7">
      <c r="A38" s="9" t="s">
        <v>44</v>
      </c>
      <c r="B38" s="9" t="s">
        <v>20</v>
      </c>
      <c r="C38" s="11" t="s">
        <v>46</v>
      </c>
      <c r="D38" s="8">
        <v>7</v>
      </c>
      <c r="E38" s="7">
        <f>1950/1000000</f>
        <v>0.00195</v>
      </c>
      <c r="F38" s="7">
        <f>1895/1000000</f>
        <v>0.001895</v>
      </c>
      <c r="G38" s="7">
        <f>G37-F38</f>
        <v>1.00788</v>
      </c>
    </row>
  </sheetData>
  <mergeCells count="6">
    <mergeCell ref="F2:G2"/>
    <mergeCell ref="A4:G4"/>
    <mergeCell ref="B5:F5"/>
    <mergeCell ref="B6:F6"/>
    <mergeCell ref="B7:F7"/>
    <mergeCell ref="B8:F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Форма 2 на</vt:lpstr>
      <vt:lpstr>Форма 2 за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PTO</cp:lastModifiedBy>
  <dcterms:created xsi:type="dcterms:W3CDTF">2019-02-11T08:04:00Z</dcterms:created>
  <dcterms:modified xsi:type="dcterms:W3CDTF">2019-02-11T13:56:57Z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