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Форма 2 на" sheetId="1" state="visible" r:id="rId2"/>
    <sheet name="Форма 2 за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<sst xmlns="http://schemas.openxmlformats.org/spreadsheetml/2006/main" count="200" uniqueCount="51">
  <si>
    <t xml:space="preserve">Приложение 4</t>
  </si>
  <si>
    <t xml:space="preserve">к приказу ФАС России
от 18.01.2019 N 38/19</t>
  </si>
  <si>
    <t xml:space="preserve">Форма 6</t>
  </si>
  <si>
    <t xml:space="preserve"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</si>
  <si>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 xml:space="preserve">ООО "Туапсегоргаз"</t>
  </si>
  <si>
    <t xml:space="preserve"> (наименование субъекта естественной монополии)</t>
  </si>
  <si>
    <t xml:space="preserve">на сентябрь 2019 года</t>
  </si>
  <si>
    <t xml:space="preserve">(месяц)</t>
  </si>
  <si>
    <t xml:space="preserve">(период)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</si>
  <si>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</si>
  <si>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</si>
  <si>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</si>
  <si>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</si>
  <si>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</si>
  <si>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</si>
  <si>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</si>
  <si>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ГШРП- 1 с.Ольгинка</t>
  </si>
  <si>
    <t xml:space="preserve">Население с. Ольгинка-пгт. Новомихайловский</t>
  </si>
  <si>
    <t xml:space="preserve">ООО "Газпром межрегионгаз Краснодар"</t>
  </si>
  <si>
    <t xml:space="preserve">ГШРП - 1 с.Ольгинка</t>
  </si>
  <si>
    <t xml:space="preserve">Граница раздела с сетью Потребителя</t>
  </si>
  <si>
    <t xml:space="preserve">АО "ОК "Орбита"</t>
  </si>
  <si>
    <t xml:space="preserve">ЗАО "Пансионат с лечение "Импульс"</t>
  </si>
  <si>
    <t xml:space="preserve">Куцова Л.В.  </t>
  </si>
  <si>
    <t xml:space="preserve">ГШРП - 1 пгт. Джубга</t>
  </si>
  <si>
    <t xml:space="preserve">Население пгт.Джубга</t>
  </si>
  <si>
    <t xml:space="preserve">И.П. Мардиросян А.И. </t>
  </si>
  <si>
    <t xml:space="preserve">И.П. Оганисян М.С. </t>
  </si>
  <si>
    <t xml:space="preserve">И.П. Недашковская С.А. </t>
  </si>
  <si>
    <t xml:space="preserve">ГШРП - 1пгт. Новомихайловский</t>
  </si>
  <si>
    <t xml:space="preserve">И.П. Кашанян А.П. </t>
  </si>
  <si>
    <t xml:space="preserve">ООО УК «Заречье»</t>
  </si>
  <si>
    <t xml:space="preserve">ГРС - 2 пгт. Джубга</t>
  </si>
  <si>
    <t xml:space="preserve">Население с.Лермонтово</t>
  </si>
  <si>
    <t xml:space="preserve">ИП Мушлян (кафе)</t>
  </si>
  <si>
    <t xml:space="preserve">ФЛ Покотило В.С.</t>
  </si>
  <si>
    <t xml:space="preserve">Айвазян Шушаник (магазин)</t>
  </si>
  <si>
    <t xml:space="preserve">Кот. БМК 3,5</t>
  </si>
  <si>
    <t xml:space="preserve">Кот. БМК 4,5</t>
  </si>
  <si>
    <t xml:space="preserve">Молчанова спал корп</t>
  </si>
  <si>
    <t xml:space="preserve">Оганова столовая</t>
  </si>
  <si>
    <t xml:space="preserve">Оганова админ корп</t>
  </si>
  <si>
    <t xml:space="preserve">Саркисова Лариса (Изумруд)</t>
  </si>
  <si>
    <t xml:space="preserve">Мачулина Е.Н. (гостевой дом)</t>
  </si>
  <si>
    <t xml:space="preserve"> ОАО АФ «Кубаньпассажиравтосервис»</t>
  </si>
  <si>
    <t xml:space="preserve">ГШРП - 1пгт. Джубга</t>
  </si>
  <si>
    <t xml:space="preserve">Пекарня Айрапетян А.П.</t>
  </si>
  <si>
    <t xml:space="preserve">Хачатрян О.В.</t>
  </si>
  <si>
    <t xml:space="preserve">Кашанян Артур (пляж блок)</t>
  </si>
  <si>
    <t xml:space="preserve">Дебиров (гостиница)</t>
  </si>
  <si>
    <t xml:space="preserve">Дебиров (ресторан)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</si>
</sst>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6">
    <font>
      <sz val="11"/>
      <color rgb="FF000000"/>
      <name val="Calibri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0"/>
      <charset val="204"/>
    </font>
    <font>
      <sz val="18"/>
      <color rgb="FF000000"/>
      <name val="Calibri"/>
      <family val="0"/>
      <charset val="204"/>
    </font>
    <font>
      <sz val="12"/>
      <color rgb="FF000000"/>
      <name val="Calibri"/>
      <family val="0"/>
      <charset val="204"/>
    </font>
    <font>
      <sz val="10"/>
      <color rgb="FF333333"/>
      <name val="Calibri"/>
      <family val="0"/>
      <charset val="204"/>
    </font>
    <font>
      <i val="true"/>
      <sz val="10"/>
      <color rgb="FF808080"/>
      <name val="Calibri"/>
      <family val="0"/>
      <charset val="204"/>
    </font>
    <font>
      <u val="single"/>
      <sz val="10"/>
      <color rgb="FF0000EE"/>
      <name val="Calibri"/>
      <family val="0"/>
      <charset val="204"/>
    </font>
    <font>
      <sz val="10"/>
      <color rgb="FF006600"/>
      <name val="Calibri"/>
      <family val="0"/>
      <charset val="204"/>
    </font>
    <font>
      <sz val="10"/>
      <color rgb="FF996600"/>
      <name val="Calibri"/>
      <family val="0"/>
      <charset val="204"/>
    </font>
    <font>
      <sz val="10"/>
      <color rgb="FFCC0000"/>
      <name val="Calibri"/>
      <family val="0"/>
      <charset val="204"/>
    </font>
    <font>
      <b val="true"/>
      <sz val="10"/>
      <color rgb="FFFFFFFF"/>
      <name val="Calibri"/>
      <family val="0"/>
      <charset val="204"/>
    </font>
    <font>
      <b val="true"/>
      <sz val="10"/>
      <color rgb="FF000000"/>
      <name val="Calibri"/>
      <family val="0"/>
      <charset val="204"/>
    </font>
    <font>
      <sz val="10"/>
      <color rgb="FFFFFFFF"/>
      <name val="Calibri"/>
      <family val="0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7" fillId="2" borderId="1" applyFont="true" applyBorder="true" applyAlignment="true" applyProtection="false">
      <alignment horizontal="general" vertical="center" textRotation="0" wrapText="false" indent="0" shrinkToFit="false"/>
    </xf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10" fillId="3" borderId="0" applyFont="true" applyBorder="false" applyAlignment="true" applyProtection="false">
      <alignment horizontal="general" vertical="center" textRotation="0" wrapText="false" indent="0" shrinkToFit="false"/>
    </xf>
    <xf numFmtId="164" fontId="11" fillId="2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0" applyFont="true" applyBorder="false" applyAlignment="true" applyProtection="false">
      <alignment horizontal="general" vertical="center" textRotation="0" wrapText="false" indent="0" shrinkToFit="false"/>
    </xf>
    <xf numFmtId="164" fontId="12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5" borderId="0" applyFont="true" applyBorder="false" applyAlignment="true" applyProtection="false">
      <alignment horizontal="general" vertical="center" textRotation="0" wrapText="false" indent="0" shrinkToFit="false"/>
    </xf>
    <xf numFmtId="164" fontId="14" fillId="0" borderId="0" applyFont="true" applyBorder="false" applyAlignment="true" applyProtection="false">
      <alignment horizontal="general" vertical="center" textRotation="0" wrapText="false" indent="0" shrinkToFit="false"/>
    </xf>
    <xf numFmtId="164" fontId="15" fillId="6" borderId="0" applyFont="true" applyBorder="false" applyAlignment="true" applyProtection="false">
      <alignment horizontal="general" vertical="center" textRotation="0" wrapText="false" indent="0" shrinkToFit="false"/>
    </xf>
    <xf numFmtId="164" fontId="15" fillId="7" borderId="0" applyFont="true" applyBorder="false" applyAlignment="true" applyProtection="false">
      <alignment horizontal="general" vertical="center" textRotation="0" wrapText="false" indent="0" shrinkToFit="false"/>
    </xf>
    <xf numFmtId="164" fontId="14" fillId="8" borderId="0" applyFont="true" applyBorder="false" applyAlignment="true" applyProtection="false">
      <alignment horizontal="general" vertical="center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E33" activeCellId="0" sqref="E33"/>
    </sheetView>
  </sheetViews>
  <sheetFormatPr defaultRowHeight="13.8" zeroHeight="false" outlineLevelRow="0" outlineLevelCol="0"/>
  <cols>
    <col collapsed="false" customWidth="true" hidden="false" outlineLevel="0" max="1" min="1" style="0" width="33.29"/>
    <col collapsed="false" customWidth="true" hidden="false" outlineLevel="0" max="2" min="2" style="0" width="19.43"/>
    <col collapsed="false" customWidth="true" hidden="false" outlineLevel="0" max="3" min="3" style="0" width="22.57"/>
    <col collapsed="false" customWidth="true" hidden="false" outlineLevel="0" max="4" min="4" style="0" width="16.57"/>
    <col collapsed="false" customWidth="true" hidden="false" outlineLevel="0" max="5" min="5" style="0" width="14.43"/>
    <col collapsed="false" customWidth="true" hidden="false" outlineLevel="0" max="6" min="6" style="0" width="20.43"/>
    <col collapsed="false" customWidth="true" hidden="false" outlineLevel="0" max="7" min="7" style="0" width="14.43"/>
    <col collapsed="false" customWidth="true" hidden="false" outlineLevel="0" max="1025" min="8" style="0" width="9.13"/>
  </cols>
  <sheetData>
    <row r="1" customFormat="false" ht="13.8" hidden="false" customHeight="false" outlineLevel="0" collapsed="false">
      <c r="G1" s="0" t="s">
        <v>0</v>
      </c>
    </row>
    <row r="2" customFormat="false" ht="32" hidden="false" customHeight="true" outlineLevel="0" collapsed="false">
      <c r="F2" s="1" t="s">
        <v>1</v>
      </c>
      <c r="G2" s="1"/>
    </row>
    <row r="3" customFormat="false" ht="13.8" hidden="false" customHeight="false" outlineLevel="0" collapsed="false">
      <c r="G3" s="2" t="s">
        <v>2</v>
      </c>
    </row>
    <row r="4" customFormat="false" ht="75" hidden="false" customHeight="true" outlineLevel="0" collapsed="false">
      <c r="A4" s="3" t="s">
        <v>3</v>
      </c>
      <c r="B4" s="3"/>
      <c r="C4" s="3"/>
      <c r="D4" s="3"/>
      <c r="E4" s="3"/>
      <c r="F4" s="3"/>
      <c r="G4" s="3"/>
    </row>
    <row r="5" customFormat="false" ht="13.8" hidden="false" customHeight="false" outlineLevel="0" collapsed="false">
      <c r="A5" s="4" t="s">
        <v>4</v>
      </c>
      <c r="B5" s="4"/>
      <c r="C5" s="4"/>
      <c r="D5" s="4"/>
      <c r="E5" s="4"/>
      <c r="F5" s="4"/>
      <c r="G5" s="4"/>
    </row>
    <row r="6" customFormat="false" ht="13.8" hidden="false" customHeight="false" outlineLevel="0" collapsed="false">
      <c r="B6" s="4" t="s">
        <v>5</v>
      </c>
      <c r="C6" s="4"/>
      <c r="D6" s="4"/>
      <c r="E6" s="4"/>
      <c r="F6" s="4"/>
      <c r="G6" s="2"/>
    </row>
    <row r="7" customFormat="false" ht="13.8" hidden="false" customHeight="false" outlineLevel="0" collapsed="false">
      <c r="B7" s="5" t="s">
        <v>6</v>
      </c>
      <c r="C7" s="5"/>
      <c r="D7" s="5"/>
      <c r="E7" s="5"/>
      <c r="F7" s="5"/>
    </row>
    <row r="8" customFormat="false" ht="13.8" hidden="false" customHeight="false" outlineLevel="0" collapsed="false">
      <c r="B8" s="4" t="s">
        <v>7</v>
      </c>
      <c r="C8" s="4"/>
      <c r="D8" s="4"/>
      <c r="E8" s="4"/>
      <c r="F8" s="4"/>
    </row>
    <row r="9" customFormat="false" ht="13.8" hidden="false" customHeight="false" outlineLevel="0" collapsed="false">
      <c r="A9" s="6"/>
    </row>
    <row r="10" customFormat="false" ht="13.8" hidden="false" customHeight="false" outlineLevel="0" collapsed="false">
      <c r="A10" s="7" t="s">
        <v>8</v>
      </c>
    </row>
    <row r="12" customFormat="false" ht="57.45" hidden="false" customHeight="false" outlineLevel="0" collapsed="false">
      <c r="A12" s="8" t="s">
        <v>9</v>
      </c>
      <c r="B12" s="8" t="s">
        <v>10</v>
      </c>
      <c r="C12" s="8" t="s">
        <v>11</v>
      </c>
      <c r="D12" s="8" t="s">
        <v>12</v>
      </c>
      <c r="E12" s="8" t="s">
        <v>13</v>
      </c>
      <c r="F12" s="8" t="s">
        <v>14</v>
      </c>
      <c r="G12" s="8" t="s">
        <v>15</v>
      </c>
    </row>
    <row r="13" customFormat="false" ht="13.8" hidden="false" customHeight="false" outlineLevel="0" collapsed="false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</row>
    <row r="14" customFormat="false" ht="35.05" hidden="false" customHeight="false" outlineLevel="0" collapsed="false">
      <c r="A14" s="10" t="s">
        <v>16</v>
      </c>
      <c r="B14" s="11" t="s">
        <v>17</v>
      </c>
      <c r="C14" s="12" t="s">
        <v>18</v>
      </c>
      <c r="D14" s="9" t="n">
        <v>8</v>
      </c>
      <c r="E14" s="8" t="n">
        <f aca="false">34713/1000000</f>
        <v>0.034713</v>
      </c>
      <c r="F14" s="8" t="n">
        <f aca="false">38336/1000000</f>
        <v>0.038336</v>
      </c>
      <c r="G14" s="8" t="n">
        <f aca="false">1.125-F14</f>
        <v>1.086664</v>
      </c>
    </row>
    <row r="15" customFormat="false" ht="23.85" hidden="false" customHeight="false" outlineLevel="0" collapsed="false">
      <c r="A15" s="10" t="s">
        <v>19</v>
      </c>
      <c r="B15" s="11" t="s">
        <v>20</v>
      </c>
      <c r="C15" s="12" t="s">
        <v>21</v>
      </c>
      <c r="D15" s="9" t="n">
        <v>5</v>
      </c>
      <c r="E15" s="8" t="n">
        <f aca="false">16250/1000000</f>
        <v>0.01625</v>
      </c>
      <c r="F15" s="8" t="n">
        <f aca="false">32908/1000000</f>
        <v>0.032908</v>
      </c>
      <c r="G15" s="8" t="n">
        <f aca="false">2.726-G14</f>
        <v>1.639336</v>
      </c>
    </row>
    <row r="16" customFormat="false" ht="23.85" hidden="false" customHeight="false" outlineLevel="0" collapsed="false">
      <c r="A16" s="10" t="s">
        <v>19</v>
      </c>
      <c r="B16" s="11" t="s">
        <v>20</v>
      </c>
      <c r="C16" s="12" t="s">
        <v>22</v>
      </c>
      <c r="D16" s="9" t="n">
        <v>6</v>
      </c>
      <c r="E16" s="8" t="n">
        <f aca="false">6000/1000000</f>
        <v>0.006</v>
      </c>
      <c r="F16" s="8" t="n">
        <f aca="false">3023/1000000</f>
        <v>0.003023</v>
      </c>
      <c r="G16" s="8" t="n">
        <f aca="false">G29-F16</f>
        <v>0.987641</v>
      </c>
    </row>
    <row r="17" customFormat="false" ht="23.85" hidden="false" customHeight="false" outlineLevel="0" collapsed="false">
      <c r="A17" s="10" t="s">
        <v>19</v>
      </c>
      <c r="B17" s="11" t="s">
        <v>20</v>
      </c>
      <c r="C17" s="12" t="s">
        <v>23</v>
      </c>
      <c r="D17" s="9" t="n">
        <v>7</v>
      </c>
      <c r="E17" s="8" t="n">
        <f aca="false">500/1000000</f>
        <v>0.0005</v>
      </c>
      <c r="F17" s="8" t="n">
        <f aca="false">486/1000000</f>
        <v>0.000486</v>
      </c>
      <c r="G17" s="8" t="n">
        <f aca="false">E17-F17</f>
        <v>1.4E-005</v>
      </c>
    </row>
    <row r="18" customFormat="false" ht="23.85" hidden="false" customHeight="false" outlineLevel="0" collapsed="false">
      <c r="A18" s="10" t="s">
        <v>24</v>
      </c>
      <c r="B18" s="11" t="s">
        <v>25</v>
      </c>
      <c r="C18" s="12" t="s">
        <v>18</v>
      </c>
      <c r="D18" s="9" t="n">
        <v>8</v>
      </c>
      <c r="E18" s="8" t="n">
        <f aca="false">37142/1000000</f>
        <v>0.037142</v>
      </c>
      <c r="F18" s="8" t="n">
        <f aca="false">37142/1000000</f>
        <v>0.037142</v>
      </c>
      <c r="G18" s="8" t="n">
        <f aca="false">G14-0.058</f>
        <v>1.028664</v>
      </c>
    </row>
    <row r="19" customFormat="false" ht="23.85" hidden="false" customHeight="false" outlineLevel="0" collapsed="false">
      <c r="A19" s="10" t="s">
        <v>24</v>
      </c>
      <c r="B19" s="11" t="s">
        <v>20</v>
      </c>
      <c r="C19" s="12" t="s">
        <v>26</v>
      </c>
      <c r="D19" s="9" t="n">
        <v>7</v>
      </c>
      <c r="E19" s="8" t="n">
        <f aca="false">650/1000000</f>
        <v>0.00065</v>
      </c>
      <c r="F19" s="8" t="n">
        <f aca="false">137/1000000</f>
        <v>0.000137</v>
      </c>
      <c r="G19" s="8" t="n">
        <f aca="false">E19-F19</f>
        <v>0.000513</v>
      </c>
    </row>
    <row r="20" customFormat="false" ht="23.85" hidden="false" customHeight="false" outlineLevel="0" collapsed="false">
      <c r="A20" s="10" t="s">
        <v>24</v>
      </c>
      <c r="B20" s="11" t="s">
        <v>20</v>
      </c>
      <c r="C20" s="12" t="s">
        <v>27</v>
      </c>
      <c r="D20" s="9" t="n">
        <v>7</v>
      </c>
      <c r="E20" s="8" t="n">
        <f aca="false">2370/1000000</f>
        <v>0.00237</v>
      </c>
      <c r="F20" s="8" t="n">
        <f aca="false">655/1000000</f>
        <v>0.000655</v>
      </c>
      <c r="G20" s="8" t="n">
        <f aca="false">E20-F20</f>
        <v>0.001715</v>
      </c>
    </row>
    <row r="21" customFormat="false" ht="23.85" hidden="false" customHeight="false" outlineLevel="0" collapsed="false">
      <c r="A21" s="10" t="s">
        <v>24</v>
      </c>
      <c r="B21" s="11" t="s">
        <v>20</v>
      </c>
      <c r="C21" s="12" t="s">
        <v>28</v>
      </c>
      <c r="D21" s="9" t="n">
        <v>7</v>
      </c>
      <c r="E21" s="8" t="n">
        <f aca="false">700/1000000</f>
        <v>0.0007</v>
      </c>
      <c r="F21" s="13" t="n">
        <f aca="false">94/1000000</f>
        <v>9.4E-005</v>
      </c>
      <c r="G21" s="8" t="n">
        <f aca="false">E21-F21</f>
        <v>0.000606</v>
      </c>
    </row>
    <row r="22" customFormat="false" ht="23.85" hidden="false" customHeight="false" outlineLevel="0" collapsed="false">
      <c r="A22" s="10" t="s">
        <v>29</v>
      </c>
      <c r="B22" s="11" t="s">
        <v>20</v>
      </c>
      <c r="C22" s="12" t="s">
        <v>30</v>
      </c>
      <c r="D22" s="9" t="n">
        <v>7</v>
      </c>
      <c r="E22" s="8" t="n">
        <f aca="false">3685/1000000</f>
        <v>0.003685</v>
      </c>
      <c r="F22" s="8" t="n">
        <f aca="false">626/1000000</f>
        <v>0.000626</v>
      </c>
      <c r="G22" s="8" t="n">
        <f aca="false">E22-F22</f>
        <v>0.003059</v>
      </c>
    </row>
    <row r="23" customFormat="false" ht="23.85" hidden="false" customHeight="false" outlineLevel="0" collapsed="false">
      <c r="A23" s="10" t="s">
        <v>29</v>
      </c>
      <c r="B23" s="11" t="s">
        <v>20</v>
      </c>
      <c r="C23" s="12" t="s">
        <v>31</v>
      </c>
      <c r="D23" s="9" t="n">
        <v>5</v>
      </c>
      <c r="E23" s="8" t="n">
        <f aca="false">15000/1000000</f>
        <v>0.015</v>
      </c>
      <c r="F23" s="8" t="n">
        <f aca="false">1526/1000000</f>
        <v>0.001526</v>
      </c>
      <c r="G23" s="8" t="n">
        <f aca="false">E23-F23</f>
        <v>0.013474</v>
      </c>
    </row>
    <row r="24" customFormat="false" ht="23.85" hidden="false" customHeight="false" outlineLevel="0" collapsed="false">
      <c r="A24" s="10" t="s">
        <v>32</v>
      </c>
      <c r="B24" s="11" t="s">
        <v>33</v>
      </c>
      <c r="C24" s="12" t="s">
        <v>18</v>
      </c>
      <c r="D24" s="9" t="n">
        <v>8</v>
      </c>
      <c r="E24" s="8" t="n">
        <f aca="false">37141/1000000</f>
        <v>0.037141</v>
      </c>
      <c r="F24" s="8" t="n">
        <f aca="false">67016/1000000</f>
        <v>0.067016</v>
      </c>
      <c r="G24" s="8" t="n">
        <f aca="false">G18-0.038</f>
        <v>0.990664</v>
      </c>
    </row>
    <row r="25" customFormat="false" ht="23.85" hidden="false" customHeight="false" outlineLevel="0" collapsed="false">
      <c r="A25" s="10" t="s">
        <v>29</v>
      </c>
      <c r="B25" s="11" t="s">
        <v>20</v>
      </c>
      <c r="C25" s="12" t="s">
        <v>34</v>
      </c>
      <c r="D25" s="9" t="n">
        <v>7</v>
      </c>
      <c r="E25" s="8" t="n">
        <f aca="false">600/1000000</f>
        <v>0.0006</v>
      </c>
      <c r="F25" s="8" t="n">
        <f aca="false">330/1000000</f>
        <v>0.00033</v>
      </c>
      <c r="G25" s="8" t="n">
        <f aca="false">E25-F25</f>
        <v>0.00027</v>
      </c>
    </row>
    <row r="26" customFormat="false" ht="23.85" hidden="false" customHeight="false" outlineLevel="0" collapsed="false">
      <c r="A26" s="10" t="s">
        <v>19</v>
      </c>
      <c r="B26" s="10" t="s">
        <v>20</v>
      </c>
      <c r="C26" s="12" t="s">
        <v>35</v>
      </c>
      <c r="D26" s="9" t="n">
        <v>7</v>
      </c>
      <c r="E26" s="8" t="n">
        <f aca="false">150/1000000</f>
        <v>0.00015</v>
      </c>
      <c r="F26" s="8" t="n">
        <f aca="false">113/1000000</f>
        <v>0.000113</v>
      </c>
      <c r="G26" s="14" t="n">
        <f aca="false">E26-F26</f>
        <v>3.7E-005</v>
      </c>
    </row>
    <row r="27" customFormat="false" ht="23.85" hidden="false" customHeight="false" outlineLevel="0" collapsed="false">
      <c r="A27" s="10" t="s">
        <v>19</v>
      </c>
      <c r="B27" s="10" t="s">
        <v>20</v>
      </c>
      <c r="C27" s="12" t="s">
        <v>36</v>
      </c>
      <c r="D27" s="9" t="n">
        <v>7</v>
      </c>
      <c r="E27" s="8" t="n">
        <f aca="false">65/1000000</f>
        <v>6.5E-005</v>
      </c>
      <c r="F27" s="13" t="n">
        <f aca="false">59/1000000</f>
        <v>5.9E-005</v>
      </c>
      <c r="G27" s="8" t="n">
        <f aca="false">G38-F27</f>
        <v>0.982841</v>
      </c>
    </row>
    <row r="28" customFormat="false" ht="23.85" hidden="false" customHeight="false" outlineLevel="0" collapsed="false">
      <c r="A28" s="10" t="s">
        <v>29</v>
      </c>
      <c r="B28" s="10" t="s">
        <v>20</v>
      </c>
      <c r="C28" s="12" t="s">
        <v>37</v>
      </c>
      <c r="D28" s="9" t="n">
        <v>5</v>
      </c>
      <c r="E28" s="8" t="n">
        <v>0</v>
      </c>
      <c r="F28" s="8" t="n">
        <v>0</v>
      </c>
      <c r="G28" s="8" t="n">
        <f aca="false">G24-F28</f>
        <v>0.990664</v>
      </c>
    </row>
    <row r="29" customFormat="false" ht="23.85" hidden="false" customHeight="false" outlineLevel="0" collapsed="false">
      <c r="A29" s="10" t="s">
        <v>29</v>
      </c>
      <c r="B29" s="10" t="s">
        <v>20</v>
      </c>
      <c r="C29" s="12" t="s">
        <v>38</v>
      </c>
      <c r="D29" s="9" t="n">
        <v>5</v>
      </c>
      <c r="E29" s="8" t="n">
        <v>0</v>
      </c>
      <c r="F29" s="8" t="n">
        <v>0</v>
      </c>
      <c r="G29" s="8" t="n">
        <f aca="false">G28-F29</f>
        <v>0.990664</v>
      </c>
    </row>
    <row r="30" customFormat="false" ht="23.85" hidden="false" customHeight="false" outlineLevel="0" collapsed="false">
      <c r="A30" s="10" t="s">
        <v>24</v>
      </c>
      <c r="B30" s="10" t="s">
        <v>20</v>
      </c>
      <c r="C30" s="12" t="s">
        <v>39</v>
      </c>
      <c r="D30" s="9" t="n">
        <v>7</v>
      </c>
      <c r="E30" s="8" t="n">
        <f aca="false">1000/1000000</f>
        <v>0.001</v>
      </c>
      <c r="F30" s="8" t="n">
        <f aca="false">941/1000000</f>
        <v>0.000941</v>
      </c>
      <c r="G30" s="8" t="n">
        <f aca="false">E30-F30</f>
        <v>5.9E-005</v>
      </c>
    </row>
    <row r="31" customFormat="false" ht="23.85" hidden="false" customHeight="false" outlineLevel="0" collapsed="false">
      <c r="A31" s="10" t="s">
        <v>24</v>
      </c>
      <c r="B31" s="10" t="s">
        <v>20</v>
      </c>
      <c r="C31" s="12" t="s">
        <v>40</v>
      </c>
      <c r="D31" s="9" t="n">
        <v>7</v>
      </c>
      <c r="E31" s="8" t="n">
        <f aca="false">2850/1000000</f>
        <v>0.00285</v>
      </c>
      <c r="F31" s="8" t="n">
        <f aca="false">2421/1000000</f>
        <v>0.002421</v>
      </c>
      <c r="G31" s="8" t="n">
        <f aca="false">E31-F31</f>
        <v>0.000429</v>
      </c>
    </row>
    <row r="32" customFormat="false" ht="23.85" hidden="false" customHeight="false" outlineLevel="0" collapsed="false">
      <c r="A32" s="10" t="s">
        <v>24</v>
      </c>
      <c r="B32" s="10" t="s">
        <v>20</v>
      </c>
      <c r="C32" s="12" t="s">
        <v>41</v>
      </c>
      <c r="D32" s="9" t="n">
        <v>7</v>
      </c>
      <c r="E32" s="8" t="n">
        <f aca="false">700/1000000</f>
        <v>0.0007</v>
      </c>
      <c r="F32" s="8" t="n">
        <f aca="false">531/1000000</f>
        <v>0.000531</v>
      </c>
      <c r="G32" s="8" t="n">
        <f aca="false">E32-F32</f>
        <v>0.000169</v>
      </c>
    </row>
    <row r="33" customFormat="false" ht="23.85" hidden="false" customHeight="false" outlineLevel="0" collapsed="false">
      <c r="A33" s="10" t="s">
        <v>24</v>
      </c>
      <c r="B33" s="10" t="s">
        <v>20</v>
      </c>
      <c r="C33" s="12" t="s">
        <v>42</v>
      </c>
      <c r="D33" s="9" t="n">
        <v>7</v>
      </c>
      <c r="E33" s="8" t="n">
        <f aca="false">195/1000000</f>
        <v>0.000195</v>
      </c>
      <c r="F33" s="8" t="n">
        <f aca="false">83/1000000</f>
        <v>8.3E-005</v>
      </c>
      <c r="G33" s="8" t="n">
        <f aca="false">E33-F33</f>
        <v>0.000112</v>
      </c>
    </row>
    <row r="34" customFormat="false" ht="23.85" hidden="false" customHeight="false" outlineLevel="0" collapsed="false">
      <c r="A34" s="10" t="s">
        <v>24</v>
      </c>
      <c r="B34" s="10" t="s">
        <v>20</v>
      </c>
      <c r="C34" s="12" t="s">
        <v>37</v>
      </c>
      <c r="D34" s="9" t="n">
        <v>5</v>
      </c>
      <c r="E34" s="8" t="n">
        <v>0</v>
      </c>
      <c r="F34" s="8" t="n">
        <v>0</v>
      </c>
      <c r="G34" s="8" t="n">
        <f aca="false">G14-F34</f>
        <v>1.086664</v>
      </c>
    </row>
    <row r="35" customFormat="false" ht="23.85" hidden="false" customHeight="false" outlineLevel="0" collapsed="false">
      <c r="A35" s="10" t="s">
        <v>29</v>
      </c>
      <c r="B35" s="10" t="s">
        <v>20</v>
      </c>
      <c r="C35" s="12" t="s">
        <v>43</v>
      </c>
      <c r="D35" s="9" t="n">
        <v>7</v>
      </c>
      <c r="E35" s="8" t="n">
        <f aca="false">100/1000000</f>
        <v>0.0001</v>
      </c>
      <c r="F35" s="8" t="n">
        <f aca="false">92/1000000</f>
        <v>9.2E-005</v>
      </c>
      <c r="G35" s="8" t="n">
        <f aca="false">G16-F35</f>
        <v>0.987549</v>
      </c>
    </row>
    <row r="36" customFormat="false" ht="35.05" hidden="false" customHeight="false" outlineLevel="0" collapsed="false">
      <c r="A36" s="10" t="s">
        <v>24</v>
      </c>
      <c r="B36" s="10" t="s">
        <v>20</v>
      </c>
      <c r="C36" s="12" t="s">
        <v>44</v>
      </c>
      <c r="D36" s="9" t="n">
        <v>7</v>
      </c>
      <c r="E36" s="8" t="n">
        <f aca="false">300/1000000</f>
        <v>0.0003</v>
      </c>
      <c r="F36" s="8" t="n">
        <v>0</v>
      </c>
      <c r="G36" s="8" t="n">
        <f aca="false">G16-F36</f>
        <v>0.987641</v>
      </c>
    </row>
    <row r="37" customFormat="false" ht="23.85" hidden="false" customHeight="false" outlineLevel="0" collapsed="false">
      <c r="A37" s="10" t="s">
        <v>45</v>
      </c>
      <c r="B37" s="10" t="s">
        <v>20</v>
      </c>
      <c r="C37" s="12" t="s">
        <v>46</v>
      </c>
      <c r="D37" s="9" t="n">
        <v>7</v>
      </c>
      <c r="E37" s="8" t="n">
        <f aca="false">22500/1000000</f>
        <v>0.0225</v>
      </c>
      <c r="F37" s="8" t="n">
        <f aca="false">3842/1000000</f>
        <v>0.003842</v>
      </c>
      <c r="G37" s="8" t="n">
        <f aca="false">G36-F37</f>
        <v>0.983799</v>
      </c>
    </row>
    <row r="38" customFormat="false" ht="23.85" hidden="false" customHeight="false" outlineLevel="0" collapsed="false">
      <c r="A38" s="10" t="s">
        <v>45</v>
      </c>
      <c r="B38" s="10" t="s">
        <v>20</v>
      </c>
      <c r="C38" s="12" t="s">
        <v>47</v>
      </c>
      <c r="D38" s="9" t="n">
        <v>7</v>
      </c>
      <c r="E38" s="8" t="n">
        <f aca="false">960/1000000</f>
        <v>0.00096</v>
      </c>
      <c r="F38" s="8" t="n">
        <f aca="false">899/1000000</f>
        <v>0.000899</v>
      </c>
      <c r="G38" s="8" t="n">
        <f aca="false">G37-F38</f>
        <v>0.9829</v>
      </c>
    </row>
    <row r="39" customFormat="false" ht="23.85" hidden="false" customHeight="false" outlineLevel="0" collapsed="false">
      <c r="A39" s="10" t="s">
        <v>45</v>
      </c>
      <c r="B39" s="10" t="s">
        <v>20</v>
      </c>
      <c r="C39" s="12" t="s">
        <v>48</v>
      </c>
      <c r="D39" s="9" t="n">
        <v>7</v>
      </c>
      <c r="E39" s="8" t="n">
        <f aca="false">650/1000000</f>
        <v>0.00065</v>
      </c>
      <c r="F39" s="8" t="n">
        <f aca="false">417/1000000</f>
        <v>0.000417</v>
      </c>
      <c r="G39" s="8" t="n">
        <f aca="false">G38-F39</f>
        <v>0.982483</v>
      </c>
    </row>
    <row r="40" customFormat="false" ht="23.85" hidden="false" customHeight="false" outlineLevel="0" collapsed="false">
      <c r="A40" s="10" t="s">
        <v>45</v>
      </c>
      <c r="B40" s="10" t="s">
        <v>20</v>
      </c>
      <c r="C40" s="12" t="s">
        <v>49</v>
      </c>
      <c r="D40" s="9" t="n">
        <v>7</v>
      </c>
      <c r="E40" s="8" t="n">
        <f aca="false">500/1000000</f>
        <v>0.0005</v>
      </c>
      <c r="F40" s="8" t="n">
        <f aca="false">0/1000000</f>
        <v>0</v>
      </c>
      <c r="G40" s="8" t="n">
        <f aca="false">G39-F40</f>
        <v>0.982483</v>
      </c>
    </row>
    <row r="41" customFormat="false" ht="23.85" hidden="false" customHeight="false" outlineLevel="0" collapsed="false">
      <c r="A41" s="10" t="s">
        <v>45</v>
      </c>
      <c r="B41" s="10" t="s">
        <v>20</v>
      </c>
      <c r="C41" s="12" t="s">
        <v>50</v>
      </c>
      <c r="D41" s="9" t="n">
        <v>7</v>
      </c>
      <c r="E41" s="8" t="n">
        <f aca="false">500/1000000</f>
        <v>0.0005</v>
      </c>
      <c r="F41" s="8" t="n">
        <f aca="false">0/1000000</f>
        <v>0</v>
      </c>
      <c r="G41" s="8" t="n">
        <f aca="false">G40-F41</f>
        <v>0.982483</v>
      </c>
    </row>
  </sheetData>
  <mergeCells count="6">
    <mergeCell ref="F2:G2"/>
    <mergeCell ref="A4:G4"/>
    <mergeCell ref="A5:G5"/>
    <mergeCell ref="B6:F6"/>
    <mergeCell ref="B7:F7"/>
    <mergeCell ref="B8:F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1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E33" activeCellId="0" sqref="E33"/>
    </sheetView>
  </sheetViews>
  <sheetFormatPr defaultRowHeight="13.8" zeroHeight="false" outlineLevelRow="0" outlineLevelCol="0"/>
  <cols>
    <col collapsed="false" customWidth="true" hidden="false" outlineLevel="0" max="1" min="1" style="0" width="33.29"/>
    <col collapsed="false" customWidth="true" hidden="false" outlineLevel="0" max="2" min="2" style="0" width="19.43"/>
    <col collapsed="false" customWidth="true" hidden="false" outlineLevel="0" max="3" min="3" style="0" width="22.57"/>
    <col collapsed="false" customWidth="true" hidden="false" outlineLevel="0" max="4" min="4" style="0" width="16.57"/>
    <col collapsed="false" customWidth="true" hidden="false" outlineLevel="0" max="5" min="5" style="0" width="14.43"/>
    <col collapsed="false" customWidth="true" hidden="false" outlineLevel="0" max="6" min="6" style="0" width="20.43"/>
    <col collapsed="false" customWidth="true" hidden="false" outlineLevel="0" max="7" min="7" style="0" width="14.43"/>
    <col collapsed="false" customWidth="true" hidden="false" outlineLevel="0" max="1025" min="8" style="0" width="9.13"/>
  </cols>
  <sheetData>
    <row r="1" customFormat="false" ht="13.8" hidden="false" customHeight="false" outlineLevel="0" collapsed="false">
      <c r="G1" s="0" t="s">
        <v>0</v>
      </c>
    </row>
    <row r="2" customFormat="false" ht="32" hidden="false" customHeight="true" outlineLevel="0" collapsed="false">
      <c r="F2" s="1" t="s">
        <v>1</v>
      </c>
      <c r="G2" s="1"/>
    </row>
    <row r="3" customFormat="false" ht="13.8" hidden="false" customHeight="false" outlineLevel="0" collapsed="false">
      <c r="G3" s="2" t="s">
        <v>2</v>
      </c>
    </row>
    <row r="4" customFormat="false" ht="75" hidden="false" customHeight="true" outlineLevel="0" collapsed="false">
      <c r="A4" s="3" t="s">
        <v>3</v>
      </c>
      <c r="B4" s="3"/>
      <c r="C4" s="3"/>
      <c r="D4" s="3"/>
      <c r="E4" s="3"/>
      <c r="F4" s="3"/>
      <c r="G4" s="3"/>
    </row>
    <row r="5" customFormat="false" ht="13.8" hidden="false" customHeight="false" outlineLevel="0" collapsed="false">
      <c r="A5" s="4" t="s">
        <v>4</v>
      </c>
      <c r="B5" s="4"/>
      <c r="C5" s="4"/>
      <c r="D5" s="4"/>
      <c r="E5" s="4"/>
      <c r="F5" s="4"/>
      <c r="G5" s="4"/>
    </row>
    <row r="6" customFormat="false" ht="13.8" hidden="false" customHeight="false" outlineLevel="0" collapsed="false">
      <c r="B6" s="4" t="s">
        <v>5</v>
      </c>
      <c r="C6" s="4"/>
      <c r="D6" s="4"/>
      <c r="E6" s="4"/>
      <c r="F6" s="4"/>
      <c r="G6" s="2"/>
    </row>
    <row r="7" customFormat="false" ht="13.8" hidden="false" customHeight="false" outlineLevel="0" collapsed="false">
      <c r="B7" s="5" t="s">
        <v>6</v>
      </c>
      <c r="C7" s="5"/>
      <c r="D7" s="5"/>
      <c r="E7" s="5"/>
      <c r="F7" s="5"/>
    </row>
    <row r="8" customFormat="false" ht="13.8" hidden="false" customHeight="false" outlineLevel="0" collapsed="false">
      <c r="B8" s="4" t="s">
        <v>7</v>
      </c>
      <c r="C8" s="4"/>
      <c r="D8" s="4"/>
      <c r="E8" s="4"/>
      <c r="F8" s="4"/>
    </row>
    <row r="9" customFormat="false" ht="13.8" hidden="false" customHeight="false" outlineLevel="0" collapsed="false">
      <c r="A9" s="6"/>
    </row>
    <row r="10" customFormat="false" ht="13.8" hidden="false" customHeight="false" outlineLevel="0" collapsed="false">
      <c r="A10" s="7" t="s">
        <v>8</v>
      </c>
    </row>
    <row r="12" customFormat="false" ht="57.45" hidden="false" customHeight="false" outlineLevel="0" collapsed="false">
      <c r="A12" s="8" t="s">
        <v>9</v>
      </c>
      <c r="B12" s="8" t="s">
        <v>10</v>
      </c>
      <c r="C12" s="8" t="s">
        <v>11</v>
      </c>
      <c r="D12" s="8" t="s">
        <v>12</v>
      </c>
      <c r="E12" s="8" t="s">
        <v>13</v>
      </c>
      <c r="F12" s="8" t="s">
        <v>14</v>
      </c>
      <c r="G12" s="8" t="s">
        <v>15</v>
      </c>
    </row>
    <row r="13" customFormat="false" ht="13.8" hidden="false" customHeight="false" outlineLevel="0" collapsed="false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</row>
    <row r="14" customFormat="false" ht="35.05" hidden="false" customHeight="false" outlineLevel="0" collapsed="false">
      <c r="A14" s="10" t="s">
        <v>16</v>
      </c>
      <c r="B14" s="11" t="s">
        <v>17</v>
      </c>
      <c r="C14" s="12" t="s">
        <v>18</v>
      </c>
      <c r="D14" s="9" t="n">
        <v>8</v>
      </c>
      <c r="E14" s="8" t="n">
        <f aca="false">34713/1000000</f>
        <v>0.034713</v>
      </c>
      <c r="F14" s="8" t="n">
        <f aca="false">38336/1000000</f>
        <v>0.038336</v>
      </c>
      <c r="G14" s="8" t="n">
        <f aca="false">1.125-F14</f>
        <v>1.086664</v>
      </c>
    </row>
    <row r="15" customFormat="false" ht="23.85" hidden="false" customHeight="false" outlineLevel="0" collapsed="false">
      <c r="A15" s="10" t="s">
        <v>19</v>
      </c>
      <c r="B15" s="11" t="s">
        <v>20</v>
      </c>
      <c r="C15" s="12" t="s">
        <v>21</v>
      </c>
      <c r="D15" s="9" t="n">
        <v>5</v>
      </c>
      <c r="E15" s="8" t="n">
        <f aca="false">16250/1000000</f>
        <v>0.01625</v>
      </c>
      <c r="F15" s="8" t="n">
        <f aca="false">32908/1000000</f>
        <v>0.032908</v>
      </c>
      <c r="G15" s="8" t="n">
        <f aca="false">2.726-G14</f>
        <v>1.639336</v>
      </c>
    </row>
    <row r="16" customFormat="false" ht="23.85" hidden="false" customHeight="false" outlineLevel="0" collapsed="false">
      <c r="A16" s="10" t="s">
        <v>19</v>
      </c>
      <c r="B16" s="11" t="s">
        <v>20</v>
      </c>
      <c r="C16" s="12" t="s">
        <v>22</v>
      </c>
      <c r="D16" s="9" t="n">
        <v>6</v>
      </c>
      <c r="E16" s="8" t="n">
        <f aca="false">6000/1000000</f>
        <v>0.006</v>
      </c>
      <c r="F16" s="8" t="n">
        <f aca="false">3023/1000000</f>
        <v>0.003023</v>
      </c>
      <c r="G16" s="8" t="n">
        <f aca="false">G29-F16</f>
        <v>0.987641</v>
      </c>
    </row>
    <row r="17" customFormat="false" ht="23.85" hidden="false" customHeight="false" outlineLevel="0" collapsed="false">
      <c r="A17" s="10" t="s">
        <v>19</v>
      </c>
      <c r="B17" s="11" t="s">
        <v>20</v>
      </c>
      <c r="C17" s="12" t="s">
        <v>23</v>
      </c>
      <c r="D17" s="9" t="n">
        <v>7</v>
      </c>
      <c r="E17" s="8" t="n">
        <f aca="false">500/1000000</f>
        <v>0.0005</v>
      </c>
      <c r="F17" s="8" t="n">
        <f aca="false">486/1000000</f>
        <v>0.000486</v>
      </c>
      <c r="G17" s="8" t="n">
        <f aca="false">E17-F17</f>
        <v>1.4E-005</v>
      </c>
    </row>
    <row r="18" customFormat="false" ht="23.85" hidden="false" customHeight="false" outlineLevel="0" collapsed="false">
      <c r="A18" s="10" t="s">
        <v>24</v>
      </c>
      <c r="B18" s="11" t="s">
        <v>25</v>
      </c>
      <c r="C18" s="12" t="s">
        <v>18</v>
      </c>
      <c r="D18" s="9" t="n">
        <v>8</v>
      </c>
      <c r="E18" s="8" t="n">
        <f aca="false">37142/1000000</f>
        <v>0.037142</v>
      </c>
      <c r="F18" s="8" t="n">
        <f aca="false">37142/1000000</f>
        <v>0.037142</v>
      </c>
      <c r="G18" s="8" t="n">
        <f aca="false">G14-0.058</f>
        <v>1.028664</v>
      </c>
    </row>
    <row r="19" customFormat="false" ht="23.85" hidden="false" customHeight="false" outlineLevel="0" collapsed="false">
      <c r="A19" s="10" t="s">
        <v>24</v>
      </c>
      <c r="B19" s="11" t="s">
        <v>20</v>
      </c>
      <c r="C19" s="12" t="s">
        <v>26</v>
      </c>
      <c r="D19" s="9" t="n">
        <v>7</v>
      </c>
      <c r="E19" s="8" t="n">
        <f aca="false">650/1000000</f>
        <v>0.00065</v>
      </c>
      <c r="F19" s="8" t="n">
        <f aca="false">137/1000000</f>
        <v>0.000137</v>
      </c>
      <c r="G19" s="8" t="n">
        <f aca="false">E19-F19</f>
        <v>0.000513</v>
      </c>
    </row>
    <row r="20" customFormat="false" ht="23.85" hidden="false" customHeight="false" outlineLevel="0" collapsed="false">
      <c r="A20" s="10" t="s">
        <v>24</v>
      </c>
      <c r="B20" s="11" t="s">
        <v>20</v>
      </c>
      <c r="C20" s="12" t="s">
        <v>27</v>
      </c>
      <c r="D20" s="9" t="n">
        <v>7</v>
      </c>
      <c r="E20" s="8" t="n">
        <f aca="false">2370/1000000</f>
        <v>0.00237</v>
      </c>
      <c r="F20" s="8" t="n">
        <f aca="false">655/1000000</f>
        <v>0.000655</v>
      </c>
      <c r="G20" s="8" t="n">
        <f aca="false">E20-F20</f>
        <v>0.001715</v>
      </c>
    </row>
    <row r="21" customFormat="false" ht="23.85" hidden="false" customHeight="false" outlineLevel="0" collapsed="false">
      <c r="A21" s="10" t="s">
        <v>24</v>
      </c>
      <c r="B21" s="11" t="s">
        <v>20</v>
      </c>
      <c r="C21" s="12" t="s">
        <v>28</v>
      </c>
      <c r="D21" s="9" t="n">
        <v>7</v>
      </c>
      <c r="E21" s="8" t="n">
        <f aca="false">700/1000000</f>
        <v>0.0007</v>
      </c>
      <c r="F21" s="13" t="n">
        <f aca="false">94/1000000</f>
        <v>9.4E-005</v>
      </c>
      <c r="G21" s="8" t="n">
        <f aca="false">E21-F21</f>
        <v>0.000606</v>
      </c>
    </row>
    <row r="22" customFormat="false" ht="23.85" hidden="false" customHeight="false" outlineLevel="0" collapsed="false">
      <c r="A22" s="10" t="s">
        <v>29</v>
      </c>
      <c r="B22" s="11" t="s">
        <v>20</v>
      </c>
      <c r="C22" s="12" t="s">
        <v>30</v>
      </c>
      <c r="D22" s="9" t="n">
        <v>7</v>
      </c>
      <c r="E22" s="8" t="n">
        <f aca="false">3685/1000000</f>
        <v>0.003685</v>
      </c>
      <c r="F22" s="8" t="n">
        <f aca="false">626/1000000</f>
        <v>0.000626</v>
      </c>
      <c r="G22" s="8" t="n">
        <f aca="false">E22-F22</f>
        <v>0.003059</v>
      </c>
    </row>
    <row r="23" customFormat="false" ht="23.85" hidden="false" customHeight="false" outlineLevel="0" collapsed="false">
      <c r="A23" s="10" t="s">
        <v>29</v>
      </c>
      <c r="B23" s="11" t="s">
        <v>20</v>
      </c>
      <c r="C23" s="12" t="s">
        <v>31</v>
      </c>
      <c r="D23" s="9" t="n">
        <v>5</v>
      </c>
      <c r="E23" s="8" t="n">
        <f aca="false">15000/1000000</f>
        <v>0.015</v>
      </c>
      <c r="F23" s="8" t="n">
        <f aca="false">1526/1000000</f>
        <v>0.001526</v>
      </c>
      <c r="G23" s="8" t="n">
        <f aca="false">E23-F23</f>
        <v>0.013474</v>
      </c>
    </row>
    <row r="24" customFormat="false" ht="23.85" hidden="false" customHeight="false" outlineLevel="0" collapsed="false">
      <c r="A24" s="10" t="s">
        <v>32</v>
      </c>
      <c r="B24" s="11" t="s">
        <v>33</v>
      </c>
      <c r="C24" s="12" t="s">
        <v>18</v>
      </c>
      <c r="D24" s="9" t="n">
        <v>8</v>
      </c>
      <c r="E24" s="8" t="n">
        <f aca="false">37141/1000000</f>
        <v>0.037141</v>
      </c>
      <c r="F24" s="8" t="n">
        <f aca="false">67016/1000000</f>
        <v>0.067016</v>
      </c>
      <c r="G24" s="8" t="n">
        <f aca="false">G18-0.038</f>
        <v>0.990664</v>
      </c>
    </row>
    <row r="25" customFormat="false" ht="23.85" hidden="false" customHeight="false" outlineLevel="0" collapsed="false">
      <c r="A25" s="10" t="s">
        <v>29</v>
      </c>
      <c r="B25" s="11" t="s">
        <v>20</v>
      </c>
      <c r="C25" s="12" t="s">
        <v>34</v>
      </c>
      <c r="D25" s="9" t="n">
        <v>7</v>
      </c>
      <c r="E25" s="8" t="n">
        <f aca="false">600/1000000</f>
        <v>0.0006</v>
      </c>
      <c r="F25" s="8" t="n">
        <f aca="false">330/1000000</f>
        <v>0.00033</v>
      </c>
      <c r="G25" s="8" t="n">
        <f aca="false">E25-F25</f>
        <v>0.00027</v>
      </c>
    </row>
    <row r="26" customFormat="false" ht="23.85" hidden="false" customHeight="false" outlineLevel="0" collapsed="false">
      <c r="A26" s="10" t="s">
        <v>19</v>
      </c>
      <c r="B26" s="10" t="s">
        <v>20</v>
      </c>
      <c r="C26" s="12" t="s">
        <v>35</v>
      </c>
      <c r="D26" s="9" t="n">
        <v>7</v>
      </c>
      <c r="E26" s="8" t="n">
        <f aca="false">150/1000000</f>
        <v>0.00015</v>
      </c>
      <c r="F26" s="8" t="n">
        <f aca="false">113/1000000</f>
        <v>0.000113</v>
      </c>
      <c r="G26" s="14" t="n">
        <f aca="false">E26-F26</f>
        <v>3.7E-005</v>
      </c>
    </row>
    <row r="27" customFormat="false" ht="23.85" hidden="false" customHeight="false" outlineLevel="0" collapsed="false">
      <c r="A27" s="10" t="s">
        <v>19</v>
      </c>
      <c r="B27" s="10" t="s">
        <v>20</v>
      </c>
      <c r="C27" s="12" t="s">
        <v>36</v>
      </c>
      <c r="D27" s="9" t="n">
        <v>7</v>
      </c>
      <c r="E27" s="8" t="n">
        <f aca="false">65/1000000</f>
        <v>6.5E-005</v>
      </c>
      <c r="F27" s="13" t="n">
        <f aca="false">59/1000000</f>
        <v>5.9E-005</v>
      </c>
      <c r="G27" s="8" t="n">
        <f aca="false">G38-F27</f>
        <v>0.982841</v>
      </c>
    </row>
    <row r="28" customFormat="false" ht="23.85" hidden="false" customHeight="false" outlineLevel="0" collapsed="false">
      <c r="A28" s="10" t="s">
        <v>29</v>
      </c>
      <c r="B28" s="10" t="s">
        <v>20</v>
      </c>
      <c r="C28" s="12" t="s">
        <v>37</v>
      </c>
      <c r="D28" s="9" t="n">
        <v>5</v>
      </c>
      <c r="E28" s="8" t="n">
        <v>0</v>
      </c>
      <c r="F28" s="8" t="n">
        <v>0</v>
      </c>
      <c r="G28" s="8" t="n">
        <f aca="false">G24-F28</f>
        <v>0.990664</v>
      </c>
    </row>
    <row r="29" customFormat="false" ht="23.85" hidden="false" customHeight="false" outlineLevel="0" collapsed="false">
      <c r="A29" s="10" t="s">
        <v>29</v>
      </c>
      <c r="B29" s="10" t="s">
        <v>20</v>
      </c>
      <c r="C29" s="12" t="s">
        <v>38</v>
      </c>
      <c r="D29" s="9" t="n">
        <v>5</v>
      </c>
      <c r="E29" s="8" t="n">
        <v>0</v>
      </c>
      <c r="F29" s="8" t="n">
        <v>0</v>
      </c>
      <c r="G29" s="8" t="n">
        <f aca="false">G28-F29</f>
        <v>0.990664</v>
      </c>
    </row>
    <row r="30" customFormat="false" ht="23.85" hidden="false" customHeight="false" outlineLevel="0" collapsed="false">
      <c r="A30" s="10" t="s">
        <v>24</v>
      </c>
      <c r="B30" s="10" t="s">
        <v>20</v>
      </c>
      <c r="C30" s="12" t="s">
        <v>39</v>
      </c>
      <c r="D30" s="9" t="n">
        <v>7</v>
      </c>
      <c r="E30" s="8" t="n">
        <f aca="false">1000/1000000</f>
        <v>0.001</v>
      </c>
      <c r="F30" s="8" t="n">
        <f aca="false">941/1000000</f>
        <v>0.000941</v>
      </c>
      <c r="G30" s="8" t="n">
        <f aca="false">E30-F30</f>
        <v>5.9E-005</v>
      </c>
    </row>
    <row r="31" customFormat="false" ht="23.85" hidden="false" customHeight="false" outlineLevel="0" collapsed="false">
      <c r="A31" s="10" t="s">
        <v>24</v>
      </c>
      <c r="B31" s="10" t="s">
        <v>20</v>
      </c>
      <c r="C31" s="12" t="s">
        <v>40</v>
      </c>
      <c r="D31" s="9" t="n">
        <v>7</v>
      </c>
      <c r="E31" s="8" t="n">
        <f aca="false">2850/1000000</f>
        <v>0.00285</v>
      </c>
      <c r="F31" s="8" t="n">
        <f aca="false">2421/1000000</f>
        <v>0.002421</v>
      </c>
      <c r="G31" s="8" t="n">
        <f aca="false">E31-F31</f>
        <v>0.000429</v>
      </c>
    </row>
    <row r="32" customFormat="false" ht="23.85" hidden="false" customHeight="false" outlineLevel="0" collapsed="false">
      <c r="A32" s="10" t="s">
        <v>24</v>
      </c>
      <c r="B32" s="10" t="s">
        <v>20</v>
      </c>
      <c r="C32" s="12" t="s">
        <v>41</v>
      </c>
      <c r="D32" s="9" t="n">
        <v>7</v>
      </c>
      <c r="E32" s="8" t="n">
        <f aca="false">700/1000000</f>
        <v>0.0007</v>
      </c>
      <c r="F32" s="8" t="n">
        <f aca="false">531/1000000</f>
        <v>0.000531</v>
      </c>
      <c r="G32" s="8" t="n">
        <f aca="false">E32-F32</f>
        <v>0.000169</v>
      </c>
    </row>
    <row r="33" customFormat="false" ht="23.85" hidden="false" customHeight="false" outlineLevel="0" collapsed="false">
      <c r="A33" s="10" t="s">
        <v>24</v>
      </c>
      <c r="B33" s="10" t="s">
        <v>20</v>
      </c>
      <c r="C33" s="12" t="s">
        <v>42</v>
      </c>
      <c r="D33" s="9" t="n">
        <v>7</v>
      </c>
      <c r="E33" s="8" t="n">
        <f aca="false">195/1000000</f>
        <v>0.000195</v>
      </c>
      <c r="F33" s="8" t="n">
        <f aca="false">83/1000000</f>
        <v>8.3E-005</v>
      </c>
      <c r="G33" s="8" t="n">
        <f aca="false">E33-F33</f>
        <v>0.000112</v>
      </c>
    </row>
    <row r="34" customFormat="false" ht="23.85" hidden="false" customHeight="false" outlineLevel="0" collapsed="false">
      <c r="A34" s="10" t="s">
        <v>24</v>
      </c>
      <c r="B34" s="10" t="s">
        <v>20</v>
      </c>
      <c r="C34" s="12" t="s">
        <v>37</v>
      </c>
      <c r="D34" s="9" t="n">
        <v>5</v>
      </c>
      <c r="E34" s="8" t="n">
        <v>0</v>
      </c>
      <c r="F34" s="8" t="n">
        <v>0</v>
      </c>
      <c r="G34" s="8" t="n">
        <f aca="false">G14-F34</f>
        <v>1.086664</v>
      </c>
    </row>
    <row r="35" customFormat="false" ht="23.85" hidden="false" customHeight="false" outlineLevel="0" collapsed="false">
      <c r="A35" s="10" t="s">
        <v>29</v>
      </c>
      <c r="B35" s="10" t="s">
        <v>20</v>
      </c>
      <c r="C35" s="12" t="s">
        <v>43</v>
      </c>
      <c r="D35" s="9" t="n">
        <v>7</v>
      </c>
      <c r="E35" s="8" t="n">
        <f aca="false">100/1000000</f>
        <v>0.0001</v>
      </c>
      <c r="F35" s="8" t="n">
        <f aca="false">92/1000000</f>
        <v>9.2E-005</v>
      </c>
      <c r="G35" s="8" t="n">
        <f aca="false">G16-F35</f>
        <v>0.987549</v>
      </c>
    </row>
    <row r="36" customFormat="false" ht="35.05" hidden="false" customHeight="false" outlineLevel="0" collapsed="false">
      <c r="A36" s="10" t="s">
        <v>24</v>
      </c>
      <c r="B36" s="10" t="s">
        <v>20</v>
      </c>
      <c r="C36" s="12" t="s">
        <v>44</v>
      </c>
      <c r="D36" s="9" t="n">
        <v>7</v>
      </c>
      <c r="E36" s="8" t="n">
        <f aca="false">300/1000000</f>
        <v>0.0003</v>
      </c>
      <c r="F36" s="8" t="n">
        <v>0</v>
      </c>
      <c r="G36" s="8" t="n">
        <f aca="false">G16-F36</f>
        <v>0.987641</v>
      </c>
    </row>
    <row r="37" customFormat="false" ht="23.85" hidden="false" customHeight="false" outlineLevel="0" collapsed="false">
      <c r="A37" s="10" t="s">
        <v>45</v>
      </c>
      <c r="B37" s="10" t="s">
        <v>20</v>
      </c>
      <c r="C37" s="12" t="s">
        <v>46</v>
      </c>
      <c r="D37" s="9" t="n">
        <v>7</v>
      </c>
      <c r="E37" s="8" t="n">
        <f aca="false">22500/1000000</f>
        <v>0.0225</v>
      </c>
      <c r="F37" s="8" t="n">
        <f aca="false">3842/1000000</f>
        <v>0.003842</v>
      </c>
      <c r="G37" s="8" t="n">
        <f aca="false">G36-F37</f>
        <v>0.983799</v>
      </c>
    </row>
    <row r="38" customFormat="false" ht="23.85" hidden="false" customHeight="false" outlineLevel="0" collapsed="false">
      <c r="A38" s="10" t="s">
        <v>45</v>
      </c>
      <c r="B38" s="10" t="s">
        <v>20</v>
      </c>
      <c r="C38" s="12" t="s">
        <v>47</v>
      </c>
      <c r="D38" s="9" t="n">
        <v>7</v>
      </c>
      <c r="E38" s="8" t="n">
        <f aca="false">960/1000000</f>
        <v>0.00096</v>
      </c>
      <c r="F38" s="8" t="n">
        <f aca="false">899/1000000</f>
        <v>0.000899</v>
      </c>
      <c r="G38" s="8" t="n">
        <f aca="false">G37-F38</f>
        <v>0.9829</v>
      </c>
    </row>
    <row r="39" customFormat="false" ht="23.85" hidden="false" customHeight="false" outlineLevel="0" collapsed="false">
      <c r="A39" s="10" t="s">
        <v>45</v>
      </c>
      <c r="B39" s="10" t="s">
        <v>20</v>
      </c>
      <c r="C39" s="12" t="s">
        <v>48</v>
      </c>
      <c r="D39" s="9" t="n">
        <v>7</v>
      </c>
      <c r="E39" s="8" t="n">
        <f aca="false">650/1000000</f>
        <v>0.00065</v>
      </c>
      <c r="F39" s="8" t="n">
        <f aca="false">417/1000000</f>
        <v>0.000417</v>
      </c>
      <c r="G39" s="8" t="n">
        <f aca="false">G38-F39</f>
        <v>0.982483</v>
      </c>
    </row>
    <row r="40" customFormat="false" ht="23.85" hidden="false" customHeight="false" outlineLevel="0" collapsed="false">
      <c r="A40" s="10" t="s">
        <v>45</v>
      </c>
      <c r="B40" s="10" t="s">
        <v>20</v>
      </c>
      <c r="C40" s="12" t="s">
        <v>49</v>
      </c>
      <c r="D40" s="9" t="n">
        <v>7</v>
      </c>
      <c r="E40" s="8" t="n">
        <f aca="false">500/1000000</f>
        <v>0.0005</v>
      </c>
      <c r="F40" s="8" t="n">
        <f aca="false">0/1000000</f>
        <v>0</v>
      </c>
      <c r="G40" s="8" t="n">
        <f aca="false">G39-F40</f>
        <v>0.982483</v>
      </c>
    </row>
    <row r="41" customFormat="false" ht="23.85" hidden="false" customHeight="false" outlineLevel="0" collapsed="false">
      <c r="A41" s="10" t="s">
        <v>45</v>
      </c>
      <c r="B41" s="10" t="s">
        <v>20</v>
      </c>
      <c r="C41" s="12" t="s">
        <v>50</v>
      </c>
      <c r="D41" s="9" t="n">
        <v>7</v>
      </c>
      <c r="E41" s="8" t="n">
        <f aca="false">500/1000000</f>
        <v>0.0005</v>
      </c>
      <c r="F41" s="8" t="n">
        <f aca="false">0/1000000</f>
        <v>0</v>
      </c>
      <c r="G41" s="8" t="n">
        <f aca="false">G40-F41</f>
        <v>0.982483</v>
      </c>
    </row>
  </sheetData>
  <mergeCells count="6">
    <mergeCell ref="F2:G2"/>
    <mergeCell ref="A4:G4"/>
    <mergeCell ref="A5:G5"/>
    <mergeCell ref="B6:F6"/>
    <mergeCell ref="B7:F7"/>
    <mergeCell ref="B8:F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2019-02-11T08:04:00Z</dcterms:created>
  <dc:creator>PTO</dc:creator>
  <dc:description/>
  <dc:language>ru-RU</dc:language>
  <cp:lastModifiedBy/>
  <dcterms:modified xsi:type="dcterms:W3CDTF">2019-10-10T10:54:45Z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